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51EDA855-309E-4C2A-B79E-EACA8FC48898}" xr6:coauthVersionLast="36" xr6:coauthVersionMax="36" xr10:uidLastSave="{00000000-0000-0000-0000-000000000000}"/>
  <bookViews>
    <workbookView xWindow="0" yWindow="0" windowWidth="29475" windowHeight="10395" xr2:uid="{00000000-000D-0000-FFFF-FFFF00000000}"/>
  </bookViews>
  <sheets>
    <sheet name="NR 2026" sheetId="3" r:id="rId1"/>
  </sheets>
  <definedNames>
    <definedName name="_xlnm.Print_Area" localSheetId="0">'NR 2026'!$A:$AC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9" i="3" l="1"/>
  <c r="V32" i="3" l="1"/>
  <c r="V17" i="3"/>
  <c r="Y68" i="3" l="1"/>
  <c r="Y62" i="3" l="1"/>
  <c r="Y65" i="3" s="1"/>
  <c r="X54" i="3" l="1"/>
  <c r="V53" i="3"/>
  <c r="Y52" i="3"/>
  <c r="V30" i="3"/>
  <c r="V33" i="3" l="1"/>
  <c r="W33" i="3" l="1"/>
  <c r="Y72" i="3"/>
  <c r="J45" i="3"/>
  <c r="J39" i="3" l="1"/>
  <c r="J16" i="3"/>
  <c r="J32" i="3"/>
  <c r="J30" i="3"/>
  <c r="J17" i="3"/>
  <c r="Q33" i="3" l="1"/>
  <c r="P33" i="3"/>
  <c r="S52" i="3"/>
  <c r="G52" i="3"/>
  <c r="J52" i="3" s="1"/>
  <c r="M52" i="3" s="1"/>
  <c r="F56" i="3" l="1"/>
  <c r="F40" i="3"/>
  <c r="E33" i="3"/>
  <c r="D39" i="3"/>
  <c r="D33" i="3"/>
  <c r="G21" i="3"/>
  <c r="Y77" i="3" l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6" i="3"/>
  <c r="Y55" i="3"/>
  <c r="Y54" i="3"/>
  <c r="Y53" i="3"/>
  <c r="Y51" i="3"/>
  <c r="S56" i="3"/>
  <c r="S55" i="3"/>
  <c r="S54" i="3"/>
  <c r="S53" i="3"/>
  <c r="S51" i="3"/>
  <c r="G55" i="3"/>
  <c r="G56" i="3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J56" i="3" l="1"/>
  <c r="M56" i="3" s="1"/>
  <c r="J55" i="3"/>
  <c r="M55" i="3" s="1"/>
  <c r="U25" i="3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G53" i="3" l="1"/>
  <c r="G54" i="3"/>
  <c r="G51" i="3"/>
  <c r="J54" i="3" l="1"/>
  <c r="M54" i="3" s="1"/>
  <c r="J53" i="3"/>
  <c r="M53" i="3" s="1"/>
  <c r="M51" i="3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I40" i="3" l="1"/>
  <c r="O25" i="3"/>
  <c r="AB25" i="3" s="1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<sst xmlns="http://schemas.openxmlformats.org/spreadsheetml/2006/main" count="225" uniqueCount="134">
  <si>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</si>
  <si>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</si>
  <si>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</si>
  <si>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</si>
  <si>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</si>
  <si>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</si>
  <si>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</si>
  <si>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</si>
  <si>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</si>
  <si>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</si>
  <si>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</si>
  <si>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</si>
  <si>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</si>
  <si>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</si>
  <si>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</si>
  <si>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</si>
  <si>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</si>
  <si>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</si>
  <si>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</si>
  <si>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</si>
  <si>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</si>
  <si>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</si>
  <si>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</si>
  <si>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</si>
  <si>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</si>
  <si>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</si>
  <si>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</si>
  <si>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</si>
  <si>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</si>
  <si>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</si>
  <si>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</si>
  <si>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</si>
  <si>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</si>
  <si>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</si>
  <si>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</si>
  <si>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</si>
  <si>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</si>
  <si>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</si>
  <si>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</si>
  <si>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</si>
  <si>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</si>
  <si>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</si>
  <si>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</si>
  <si>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</si>
  <si>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</si>
  <si>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</si>
  <si>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</si>
  <si>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</si>
  <si>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</si>
  <si>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</si>
  <si>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</si>
  <si>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</si>
  <si>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</si>
  <si>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</si>
  <si>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</si>
  <si>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</si>
  <si>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</si>
  <si>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</si>
  <si>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</si>
  <si>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</si>
  <si>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</si>
  <si>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</si>
  <si>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</si>
  <si>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</si>
  <si>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</si>
  <si>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</si>
  <si>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</si>
  <si>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</si>
  <si>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</si>
  <si>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</si>
  <si>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</si>
  <si>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</si>
  <si>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</si>
  <si>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</si>
  <si>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</si>
  <si>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</si>
  <si>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</si>
  <si>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</si>
  <si>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</si>
  <si>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</si>
  <si>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</si>
  <si>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</si>
  <si>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</si>
  <si>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</si>
  <si>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</si>
  <si>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</si>
  <si>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</si>
  <si>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</si>
  <si>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</si>
  <si>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</si>
  <si>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</si>
  <si>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</si>
  <si>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</si>
  <si>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</si>
  <si>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</si>
  <si>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</si>
  <si>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</si>
  <si>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</si>
  <si>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</si>
  <si>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</si>
  <si>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</si>
  <si>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</si>
  <si>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</si>
  <si>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</si>
  <si>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</si>
  <si>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</si>
  <si>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</si>
  <si>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</si>
  <si>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</si>
  <si>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</si>
  <si>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</si>
  <si>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</si>
  <si>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</si>
  <si>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</si>
  <si>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</si>
  <si>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</si>
  <si>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</si>
  <si>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</si>
  <si>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</si>
  <si>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</si>
  <si>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</si>
  <si>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</si>
  <si>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</si>
  <si>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</si>
  <si>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Základní škola Chomutov, Zahradní 5265</t>
  </si>
  <si>
    <t>Zahradní 5265, 430 04  Chomutov</t>
  </si>
  <si>
    <t>Rezervní fond ze zlepšeného HV</t>
  </si>
  <si>
    <t>Rezervní fond z ostatních titulů</t>
  </si>
  <si>
    <t>Věra Čmejrková</t>
  </si>
  <si>
    <t>Mgr. Libuše Slavíková</t>
  </si>
  <si>
    <t>Limit mzdových prostředků (OPST- nepedagog.prac.)</t>
  </si>
  <si>
    <t>Limit mzdových prostředků ÚZ 701</t>
  </si>
  <si>
    <t>Limit mzdových prostředků celkem</t>
  </si>
  <si>
    <t>Na základě výsledku bezpečnostního auditu žádáme o zvýšení příspěvku zřizovatele pro r.2026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</si>
</sst>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04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164" fontId="0" fillId="0" borderId="43" xfId="0" applyNumberFormat="1" applyFont="1" applyBorder="1" applyAlignment="1" applyProtection="1">
      <alignment horizontal="right"/>
      <protection locked="0"/>
    </xf>
    <xf numFmtId="164" fontId="0" fillId="0" borderId="3" xfId="0" applyNumberFormat="1" applyFont="1" applyFill="1" applyBorder="1" applyAlignment="1" applyProtection="1">
      <alignment horizontal="right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left"/>
    </xf>
    <xf numFmtId="0" fontId="1" fillId="12" borderId="1" xfId="0" applyFont="1" applyFill="1" applyBorder="1" applyAlignment="1" applyProtection="1">
      <alignment horizontal="left"/>
    </xf>
    <xf numFmtId="0" fontId="0" fillId="0" borderId="43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indent="2"/>
    </xf>
    <xf numFmtId="0" fontId="1" fillId="4" borderId="1" xfId="0" applyFont="1" applyFill="1" applyBorder="1" applyAlignment="1" applyProtection="1">
      <alignment horizontal="left"/>
    </xf>
    <xf numFmtId="0" fontId="0" fillId="0" borderId="1" xfId="0" applyBorder="1" applyAlignment="1">
      <alignment horizontal="left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99"/>
  <sheetViews>
    <sheetView showGridLines="0" tabSelected="1" zoomScale="80" zoomScaleNormal="80" zoomScaleSheetLayoutView="80" workbookViewId="0">
      <selection activeCell="C4" sqref="C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7.28515625" customWidth="1"/>
    <col min="13" max="13" width="23.42578125" style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96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73" t="s">
        <v>124</v>
      </c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6">
        <v>46789677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74" t="s">
        <v>125</v>
      </c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98" t="s">
        <v>37</v>
      </c>
      <c r="C10" s="279" t="s">
        <v>38</v>
      </c>
      <c r="D10" s="244" t="s">
        <v>97</v>
      </c>
      <c r="E10" s="245"/>
      <c r="F10" s="245"/>
      <c r="G10" s="245"/>
      <c r="H10" s="245"/>
      <c r="I10" s="246"/>
      <c r="J10" s="244" t="s">
        <v>100</v>
      </c>
      <c r="K10" s="245"/>
      <c r="L10" s="245"/>
      <c r="M10" s="245"/>
      <c r="N10" s="245"/>
      <c r="O10" s="246"/>
      <c r="P10" s="244" t="s">
        <v>98</v>
      </c>
      <c r="Q10" s="245"/>
      <c r="R10" s="245"/>
      <c r="S10" s="245"/>
      <c r="T10" s="245"/>
      <c r="U10" s="246"/>
      <c r="V10" s="244" t="s">
        <v>99</v>
      </c>
      <c r="W10" s="245"/>
      <c r="X10" s="245"/>
      <c r="Y10" s="245"/>
      <c r="Z10" s="245"/>
      <c r="AA10" s="246"/>
      <c r="AB10" s="231" t="s">
        <v>95</v>
      </c>
      <c r="AC10" s="3"/>
      <c r="AD10" s="3"/>
    </row>
    <row r="11" spans="1:30" ht="30.75" customHeight="1" thickBot="1" x14ac:dyDescent="0.3">
      <c r="A11" s="4"/>
      <c r="B11" s="299"/>
      <c r="C11" s="280"/>
      <c r="D11" s="234" t="s">
        <v>39</v>
      </c>
      <c r="E11" s="235"/>
      <c r="F11" s="235"/>
      <c r="G11" s="236"/>
      <c r="H11" s="8" t="s">
        <v>40</v>
      </c>
      <c r="I11" s="8" t="s">
        <v>59</v>
      </c>
      <c r="J11" s="234" t="s">
        <v>39</v>
      </c>
      <c r="K11" s="235"/>
      <c r="L11" s="235"/>
      <c r="M11" s="236"/>
      <c r="N11" s="8" t="s">
        <v>40</v>
      </c>
      <c r="O11" s="8" t="s">
        <v>59</v>
      </c>
      <c r="P11" s="234" t="s">
        <v>39</v>
      </c>
      <c r="Q11" s="235"/>
      <c r="R11" s="235"/>
      <c r="S11" s="236"/>
      <c r="T11" s="8" t="s">
        <v>40</v>
      </c>
      <c r="U11" s="8" t="s">
        <v>59</v>
      </c>
      <c r="V11" s="234" t="s">
        <v>39</v>
      </c>
      <c r="W11" s="235"/>
      <c r="X11" s="235"/>
      <c r="Y11" s="236"/>
      <c r="Z11" s="8" t="s">
        <v>40</v>
      </c>
      <c r="AA11" s="8" t="s">
        <v>59</v>
      </c>
      <c r="AB11" s="232"/>
      <c r="AC11" s="3"/>
      <c r="AD11" s="3"/>
    </row>
    <row r="12" spans="1:30" ht="15.75" customHeight="1" thickBot="1" x14ac:dyDescent="0.3">
      <c r="A12" s="4"/>
      <c r="B12" s="299"/>
      <c r="C12" s="281"/>
      <c r="D12" s="237" t="s">
        <v>60</v>
      </c>
      <c r="E12" s="238"/>
      <c r="F12" s="238"/>
      <c r="G12" s="238"/>
      <c r="H12" s="238"/>
      <c r="I12" s="239"/>
      <c r="J12" s="237" t="s">
        <v>60</v>
      </c>
      <c r="K12" s="238"/>
      <c r="L12" s="238"/>
      <c r="M12" s="238"/>
      <c r="N12" s="238"/>
      <c r="O12" s="239"/>
      <c r="P12" s="237" t="s">
        <v>60</v>
      </c>
      <c r="Q12" s="238"/>
      <c r="R12" s="238"/>
      <c r="S12" s="238"/>
      <c r="T12" s="238"/>
      <c r="U12" s="239"/>
      <c r="V12" s="237" t="s">
        <v>60</v>
      </c>
      <c r="W12" s="238"/>
      <c r="X12" s="238"/>
      <c r="Y12" s="238"/>
      <c r="Z12" s="238"/>
      <c r="AA12" s="239"/>
      <c r="AB12" s="232"/>
      <c r="AC12" s="3"/>
      <c r="AD12" s="3"/>
    </row>
    <row r="13" spans="1:30" ht="15.75" customHeight="1" thickBot="1" x14ac:dyDescent="0.3">
      <c r="A13" s="4"/>
      <c r="B13" s="300"/>
      <c r="C13" s="282"/>
      <c r="D13" s="240" t="s">
        <v>56</v>
      </c>
      <c r="E13" s="241"/>
      <c r="F13" s="241"/>
      <c r="G13" s="229" t="s">
        <v>61</v>
      </c>
      <c r="H13" s="247" t="s">
        <v>64</v>
      </c>
      <c r="I13" s="242" t="s">
        <v>60</v>
      </c>
      <c r="J13" s="240" t="s">
        <v>56</v>
      </c>
      <c r="K13" s="241"/>
      <c r="L13" s="241"/>
      <c r="M13" s="229" t="s">
        <v>61</v>
      </c>
      <c r="N13" s="247" t="s">
        <v>64</v>
      </c>
      <c r="O13" s="242" t="s">
        <v>60</v>
      </c>
      <c r="P13" s="240" t="s">
        <v>56</v>
      </c>
      <c r="Q13" s="241"/>
      <c r="R13" s="241"/>
      <c r="S13" s="229" t="s">
        <v>61</v>
      </c>
      <c r="T13" s="247" t="s">
        <v>64</v>
      </c>
      <c r="U13" s="242" t="s">
        <v>60</v>
      </c>
      <c r="V13" s="240" t="s">
        <v>56</v>
      </c>
      <c r="W13" s="241"/>
      <c r="X13" s="241"/>
      <c r="Y13" s="229" t="s">
        <v>61</v>
      </c>
      <c r="Z13" s="247" t="s">
        <v>64</v>
      </c>
      <c r="AA13" s="242" t="s">
        <v>60</v>
      </c>
      <c r="AB13" s="232"/>
      <c r="AC13" s="3"/>
      <c r="AD13" s="3"/>
    </row>
    <row r="14" spans="1:30" ht="15.75" thickBot="1" x14ac:dyDescent="0.3">
      <c r="A14" s="4"/>
      <c r="B14" s="9"/>
      <c r="C14" s="10"/>
      <c r="D14" s="137" t="s">
        <v>57</v>
      </c>
      <c r="E14" s="138" t="s">
        <v>86</v>
      </c>
      <c r="F14" s="138" t="s">
        <v>58</v>
      </c>
      <c r="G14" s="230"/>
      <c r="H14" s="248"/>
      <c r="I14" s="243"/>
      <c r="J14" s="137" t="s">
        <v>57</v>
      </c>
      <c r="K14" s="138" t="s">
        <v>86</v>
      </c>
      <c r="L14" s="138" t="s">
        <v>58</v>
      </c>
      <c r="M14" s="230"/>
      <c r="N14" s="248"/>
      <c r="O14" s="243"/>
      <c r="P14" s="137" t="s">
        <v>57</v>
      </c>
      <c r="Q14" s="138" t="s">
        <v>86</v>
      </c>
      <c r="R14" s="138" t="s">
        <v>58</v>
      </c>
      <c r="S14" s="230"/>
      <c r="T14" s="248"/>
      <c r="U14" s="243"/>
      <c r="V14" s="137" t="s">
        <v>57</v>
      </c>
      <c r="W14" s="138" t="s">
        <v>86</v>
      </c>
      <c r="X14" s="138" t="s">
        <v>58</v>
      </c>
      <c r="Y14" s="230"/>
      <c r="Z14" s="248"/>
      <c r="AA14" s="243"/>
      <c r="AB14" s="233"/>
      <c r="AC14" s="3"/>
      <c r="AD14" s="3"/>
    </row>
    <row r="15" spans="1:30" x14ac:dyDescent="0.25">
      <c r="A15" s="4"/>
      <c r="B15" s="34" t="s">
        <v>0</v>
      </c>
      <c r="C15" s="123" t="s">
        <v>51</v>
      </c>
      <c r="D15" s="11"/>
      <c r="E15" s="12"/>
      <c r="F15" s="54">
        <v>2043.4</v>
      </c>
      <c r="G15" s="61">
        <f>SUM(D15:F15)</f>
        <v>2043.4</v>
      </c>
      <c r="H15" s="64">
        <v>9.3147000000000002</v>
      </c>
      <c r="I15" s="13">
        <f>G15+H15</f>
        <v>2052.7147</v>
      </c>
      <c r="J15" s="160"/>
      <c r="K15" s="161"/>
      <c r="L15" s="162">
        <v>2300</v>
      </c>
      <c r="M15" s="163">
        <f t="shared" ref="M15:M24" si="0">SUM(J15:L15)</f>
        <v>2300</v>
      </c>
      <c r="N15" s="164"/>
      <c r="O15" s="165">
        <f>M15+N15</f>
        <v>2300</v>
      </c>
      <c r="P15" s="11"/>
      <c r="Q15" s="12"/>
      <c r="R15" s="155">
        <v>1124.348</v>
      </c>
      <c r="S15" s="61">
        <f>SUM(P15:R15)</f>
        <v>1124.348</v>
      </c>
      <c r="T15" s="64">
        <v>3.6419999999999999</v>
      </c>
      <c r="U15" s="13">
        <f>S15+T15</f>
        <v>1127.99</v>
      </c>
      <c r="V15" s="11"/>
      <c r="W15" s="12"/>
      <c r="X15" s="54">
        <v>2400</v>
      </c>
      <c r="Y15" s="61">
        <f>SUM(V15:X15)</f>
        <v>2400</v>
      </c>
      <c r="Z15" s="64"/>
      <c r="AA15" s="13">
        <f>Y15+Z15</f>
        <v>2400</v>
      </c>
      <c r="AB15" s="141">
        <f>(AA15/O15)</f>
        <v>1.0434782608695652</v>
      </c>
      <c r="AC15" s="3"/>
      <c r="AD15" s="3"/>
    </row>
    <row r="16" spans="1:30" x14ac:dyDescent="0.25">
      <c r="A16" s="4"/>
      <c r="B16" s="14" t="s">
        <v>1</v>
      </c>
      <c r="C16" s="124" t="s">
        <v>104</v>
      </c>
      <c r="D16" s="55">
        <v>8185.2</v>
      </c>
      <c r="E16" s="15"/>
      <c r="F16" s="15"/>
      <c r="G16" s="62">
        <f t="shared" ref="G16:G24" si="1">SUM(D16:F16)</f>
        <v>8185.2</v>
      </c>
      <c r="H16" s="65"/>
      <c r="I16" s="13">
        <f t="shared" ref="I16:I24" si="2">G16+H16</f>
        <v>8185.2</v>
      </c>
      <c r="J16" s="166">
        <f>8878.8+86</f>
        <v>8964.7999999999993</v>
      </c>
      <c r="K16" s="167"/>
      <c r="L16" s="167"/>
      <c r="M16" s="168">
        <f t="shared" si="0"/>
        <v>8964.7999999999993</v>
      </c>
      <c r="N16" s="169"/>
      <c r="O16" s="165">
        <f t="shared" ref="O16:O21" si="3">M16+N16</f>
        <v>8964.7999999999993</v>
      </c>
      <c r="P16" s="55">
        <v>4878.8</v>
      </c>
      <c r="Q16" s="154"/>
      <c r="R16" s="15"/>
      <c r="S16" s="62">
        <f t="shared" ref="S16:S24" si="4">SUM(P16:R16)</f>
        <v>4878.8</v>
      </c>
      <c r="T16" s="65"/>
      <c r="U16" s="13">
        <f t="shared" ref="U16:U21" si="5">S16+T16</f>
        <v>4878.8</v>
      </c>
      <c r="V16" s="55">
        <v>9629.9</v>
      </c>
      <c r="W16" s="15"/>
      <c r="X16" s="15"/>
      <c r="Y16" s="62">
        <f t="shared" ref="Y16:Y24" si="6">SUM(V16:X16)</f>
        <v>9629.9</v>
      </c>
      <c r="Z16" s="65"/>
      <c r="AA16" s="13">
        <f t="shared" ref="AA16:AA21" si="7">Y16+Z16</f>
        <v>9629.9</v>
      </c>
      <c r="AB16" s="141">
        <f t="shared" ref="AB16:AB25" si="8">(AA16/O16)</f>
        <v>1.0741901659825095</v>
      </c>
      <c r="AC16" s="3"/>
      <c r="AD16" s="3"/>
    </row>
    <row r="17" spans="1:30" x14ac:dyDescent="0.25">
      <c r="A17" s="4"/>
      <c r="B17" s="14" t="s">
        <v>3</v>
      </c>
      <c r="C17" s="125" t="s">
        <v>103</v>
      </c>
      <c r="D17" s="56">
        <v>853.7</v>
      </c>
      <c r="E17" s="16"/>
      <c r="F17" s="16"/>
      <c r="G17" s="62">
        <f t="shared" si="1"/>
        <v>853.7</v>
      </c>
      <c r="H17" s="66"/>
      <c r="I17" s="13">
        <f t="shared" si="2"/>
        <v>853.7</v>
      </c>
      <c r="J17" s="170">
        <f>191.1+230.7</f>
        <v>421.79999999999995</v>
      </c>
      <c r="K17" s="171"/>
      <c r="L17" s="171"/>
      <c r="M17" s="168">
        <f t="shared" si="0"/>
        <v>421.79999999999995</v>
      </c>
      <c r="N17" s="172"/>
      <c r="O17" s="165">
        <f t="shared" si="3"/>
        <v>421.79999999999995</v>
      </c>
      <c r="P17" s="56">
        <v>99.6</v>
      </c>
      <c r="Q17" s="16"/>
      <c r="R17" s="16"/>
      <c r="S17" s="62">
        <f t="shared" si="4"/>
        <v>99.6</v>
      </c>
      <c r="T17" s="66"/>
      <c r="U17" s="13">
        <f t="shared" si="5"/>
        <v>99.6</v>
      </c>
      <c r="V17" s="56">
        <f>200.5+50</f>
        <v>250.5</v>
      </c>
      <c r="W17" s="16"/>
      <c r="X17" s="16"/>
      <c r="Y17" s="62">
        <f t="shared" si="6"/>
        <v>250.5</v>
      </c>
      <c r="Z17" s="66"/>
      <c r="AA17" s="13">
        <f t="shared" si="7"/>
        <v>250.5</v>
      </c>
      <c r="AB17" s="141">
        <f t="shared" si="8"/>
        <v>0.59388335704125184</v>
      </c>
      <c r="AC17" s="3"/>
      <c r="AD17" s="3"/>
    </row>
    <row r="18" spans="1:30" x14ac:dyDescent="0.25">
      <c r="A18" s="4"/>
      <c r="B18" s="14" t="s">
        <v>101</v>
      </c>
      <c r="C18" s="214" t="s">
        <v>102</v>
      </c>
      <c r="D18" s="56"/>
      <c r="E18" s="16"/>
      <c r="F18" s="16"/>
      <c r="G18" s="62">
        <f t="shared" si="1"/>
        <v>0</v>
      </c>
      <c r="H18" s="65"/>
      <c r="I18" s="13">
        <f t="shared" si="2"/>
        <v>0</v>
      </c>
      <c r="J18" s="170"/>
      <c r="K18" s="171"/>
      <c r="L18" s="171"/>
      <c r="M18" s="168">
        <f t="shared" si="0"/>
        <v>0</v>
      </c>
      <c r="N18" s="169"/>
      <c r="O18" s="165">
        <f t="shared" si="3"/>
        <v>0</v>
      </c>
      <c r="P18" s="56"/>
      <c r="Q18" s="16"/>
      <c r="R18" s="16"/>
      <c r="S18" s="62">
        <f t="shared" si="4"/>
        <v>0</v>
      </c>
      <c r="T18" s="65"/>
      <c r="U18" s="13">
        <f t="shared" si="5"/>
        <v>0</v>
      </c>
      <c r="V18" s="56">
        <v>9785.7999999999993</v>
      </c>
      <c r="W18" s="16"/>
      <c r="X18" s="16"/>
      <c r="Y18" s="62">
        <f t="shared" si="6"/>
        <v>9785.7999999999993</v>
      </c>
      <c r="Z18" s="65"/>
      <c r="AA18" s="13">
        <f t="shared" si="7"/>
        <v>9785.7999999999993</v>
      </c>
      <c r="AB18" s="141"/>
      <c r="AC18" s="3"/>
      <c r="AD18" s="3"/>
    </row>
    <row r="19" spans="1:30" x14ac:dyDescent="0.25">
      <c r="A19" s="4"/>
      <c r="B19" s="14" t="s">
        <v>5</v>
      </c>
      <c r="C19" s="126" t="s">
        <v>52</v>
      </c>
      <c r="D19" s="17"/>
      <c r="E19" s="57">
        <v>65626.27</v>
      </c>
      <c r="F19" s="16"/>
      <c r="G19" s="62">
        <f t="shared" si="1"/>
        <v>65626.27</v>
      </c>
      <c r="H19" s="64"/>
      <c r="I19" s="13">
        <f t="shared" si="2"/>
        <v>65626.27</v>
      </c>
      <c r="J19" s="173"/>
      <c r="K19" s="174">
        <v>64000</v>
      </c>
      <c r="L19" s="171"/>
      <c r="M19" s="168">
        <f t="shared" si="0"/>
        <v>64000</v>
      </c>
      <c r="N19" s="164"/>
      <c r="O19" s="165">
        <f t="shared" si="3"/>
        <v>64000</v>
      </c>
      <c r="P19" s="17"/>
      <c r="Q19" s="57">
        <v>34194.525000000001</v>
      </c>
      <c r="R19" s="16"/>
      <c r="S19" s="62">
        <f t="shared" si="4"/>
        <v>34194.525000000001</v>
      </c>
      <c r="T19" s="64"/>
      <c r="U19" s="13">
        <f t="shared" si="5"/>
        <v>34194.525000000001</v>
      </c>
      <c r="V19" s="17"/>
      <c r="W19" s="57">
        <v>64900</v>
      </c>
      <c r="X19" s="16"/>
      <c r="Y19" s="62">
        <f t="shared" si="6"/>
        <v>64900</v>
      </c>
      <c r="Z19" s="64"/>
      <c r="AA19" s="13">
        <f t="shared" si="7"/>
        <v>64900</v>
      </c>
      <c r="AB19" s="141">
        <f t="shared" si="8"/>
        <v>1.0140625000000001</v>
      </c>
      <c r="AC19" s="3"/>
      <c r="AD19" s="3"/>
    </row>
    <row r="20" spans="1:30" ht="15.75" thickBot="1" x14ac:dyDescent="0.3">
      <c r="A20" s="4"/>
      <c r="B20" s="14" t="s">
        <v>7</v>
      </c>
      <c r="C20" s="39" t="s">
        <v>45</v>
      </c>
      <c r="D20" s="18"/>
      <c r="E20" s="16"/>
      <c r="F20" s="58">
        <v>895.5</v>
      </c>
      <c r="G20" s="63">
        <f t="shared" si="1"/>
        <v>895.5</v>
      </c>
      <c r="H20" s="67"/>
      <c r="I20" s="13">
        <f t="shared" si="2"/>
        <v>895.5</v>
      </c>
      <c r="J20" s="175"/>
      <c r="K20" s="171"/>
      <c r="L20" s="176">
        <v>895.5</v>
      </c>
      <c r="M20" s="168">
        <f t="shared" si="0"/>
        <v>895.5</v>
      </c>
      <c r="N20" s="177"/>
      <c r="O20" s="165">
        <f t="shared" si="3"/>
        <v>895.5</v>
      </c>
      <c r="P20" s="18"/>
      <c r="Q20" s="16"/>
      <c r="R20" s="58">
        <v>215.02699999999999</v>
      </c>
      <c r="S20" s="62">
        <f t="shared" si="4"/>
        <v>215.02699999999999</v>
      </c>
      <c r="T20" s="67"/>
      <c r="U20" s="13">
        <f t="shared" si="5"/>
        <v>215.02699999999999</v>
      </c>
      <c r="V20" s="18"/>
      <c r="W20" s="16"/>
      <c r="X20" s="58">
        <v>800</v>
      </c>
      <c r="Y20" s="62">
        <f t="shared" si="6"/>
        <v>800</v>
      </c>
      <c r="Z20" s="67"/>
      <c r="AA20" s="13">
        <f t="shared" si="7"/>
        <v>800</v>
      </c>
      <c r="AB20" s="141">
        <f t="shared" si="8"/>
        <v>0.89335566722501392</v>
      </c>
      <c r="AC20" s="3"/>
      <c r="AD20" s="3"/>
    </row>
    <row r="21" spans="1:30" ht="15.75" thickBot="1" x14ac:dyDescent="0.3">
      <c r="A21" s="4"/>
      <c r="B21" s="14" t="s">
        <v>9</v>
      </c>
      <c r="C21" s="127" t="s">
        <v>46</v>
      </c>
      <c r="D21" s="17"/>
      <c r="E21" s="15"/>
      <c r="F21" s="226">
        <v>496.387</v>
      </c>
      <c r="G21" s="227">
        <f>F21</f>
        <v>496.387</v>
      </c>
      <c r="H21" s="67"/>
      <c r="I21" s="13">
        <f t="shared" si="2"/>
        <v>496.387</v>
      </c>
      <c r="J21" s="173"/>
      <c r="K21" s="167"/>
      <c r="L21" s="178">
        <v>250</v>
      </c>
      <c r="M21" s="168">
        <f t="shared" si="0"/>
        <v>250</v>
      </c>
      <c r="N21" s="177"/>
      <c r="O21" s="165">
        <f t="shared" si="3"/>
        <v>250</v>
      </c>
      <c r="P21" s="17"/>
      <c r="Q21" s="15"/>
      <c r="R21" s="59">
        <v>197.22300000000001</v>
      </c>
      <c r="S21" s="62">
        <f t="shared" si="4"/>
        <v>197.22300000000001</v>
      </c>
      <c r="T21" s="67"/>
      <c r="U21" s="13">
        <f t="shared" si="5"/>
        <v>197.22300000000001</v>
      </c>
      <c r="V21" s="17"/>
      <c r="W21" s="15"/>
      <c r="X21" s="59">
        <v>500</v>
      </c>
      <c r="Y21" s="62">
        <f t="shared" si="6"/>
        <v>500</v>
      </c>
      <c r="Z21" s="67"/>
      <c r="AA21" s="13">
        <f t="shared" si="7"/>
        <v>500</v>
      </c>
      <c r="AB21" s="141">
        <f t="shared" si="8"/>
        <v>2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59">
        <v>774.60799999999995</v>
      </c>
      <c r="G22" s="61">
        <f t="shared" si="1"/>
        <v>774.60799999999995</v>
      </c>
      <c r="H22" s="68">
        <v>275.76</v>
      </c>
      <c r="I22" s="13">
        <f>G22+H22</f>
        <v>1050.3679999999999</v>
      </c>
      <c r="J22" s="173"/>
      <c r="K22" s="167"/>
      <c r="L22" s="178">
        <v>200</v>
      </c>
      <c r="M22" s="168">
        <f t="shared" si="0"/>
        <v>200</v>
      </c>
      <c r="N22" s="179">
        <v>200</v>
      </c>
      <c r="O22" s="165">
        <f>M22+N22</f>
        <v>400</v>
      </c>
      <c r="P22" s="17"/>
      <c r="Q22" s="15"/>
      <c r="R22" s="59">
        <v>239.70699999999999</v>
      </c>
      <c r="S22" s="62">
        <f t="shared" si="4"/>
        <v>239.70699999999999</v>
      </c>
      <c r="T22" s="68">
        <v>146.75700000000001</v>
      </c>
      <c r="U22" s="13">
        <f>S22+T22</f>
        <v>386.464</v>
      </c>
      <c r="V22" s="17"/>
      <c r="W22" s="15"/>
      <c r="X22" s="59">
        <v>300</v>
      </c>
      <c r="Y22" s="62">
        <f t="shared" si="6"/>
        <v>300</v>
      </c>
      <c r="Z22" s="68">
        <v>200</v>
      </c>
      <c r="AA22" s="13">
        <f>Y22+Z22</f>
        <v>500</v>
      </c>
      <c r="AB22" s="141">
        <f t="shared" si="8"/>
        <v>1.25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59"/>
      <c r="G23" s="62">
        <f t="shared" si="1"/>
        <v>0</v>
      </c>
      <c r="H23" s="68">
        <v>275.76400000000001</v>
      </c>
      <c r="I23" s="13">
        <f t="shared" si="2"/>
        <v>275.76400000000001</v>
      </c>
      <c r="J23" s="173"/>
      <c r="K23" s="167"/>
      <c r="L23" s="178"/>
      <c r="M23" s="168">
        <f t="shared" si="0"/>
        <v>0</v>
      </c>
      <c r="N23" s="179">
        <v>200</v>
      </c>
      <c r="O23" s="165">
        <f t="shared" ref="O23:O24" si="9">M23+N23</f>
        <v>200</v>
      </c>
      <c r="P23" s="17"/>
      <c r="Q23" s="15"/>
      <c r="R23" s="59"/>
      <c r="S23" s="62">
        <f t="shared" si="4"/>
        <v>0</v>
      </c>
      <c r="T23" s="68">
        <v>146.75700000000001</v>
      </c>
      <c r="U23" s="13">
        <f t="shared" ref="U23:U24" si="10">S23+T23</f>
        <v>146.75700000000001</v>
      </c>
      <c r="V23" s="17"/>
      <c r="W23" s="15"/>
      <c r="X23" s="59"/>
      <c r="Y23" s="62">
        <f t="shared" si="6"/>
        <v>0</v>
      </c>
      <c r="Z23" s="68">
        <v>200</v>
      </c>
      <c r="AA23" s="13">
        <f t="shared" ref="AA23:AA24" si="11">Y23+Z23</f>
        <v>200</v>
      </c>
      <c r="AB23" s="141">
        <f t="shared" si="8"/>
        <v>1</v>
      </c>
      <c r="AC23" s="3"/>
      <c r="AD23" s="3"/>
    </row>
    <row r="24" spans="1:30" ht="15.75" thickBot="1" x14ac:dyDescent="0.3">
      <c r="A24" s="4"/>
      <c r="B24" s="128" t="s">
        <v>15</v>
      </c>
      <c r="C24" s="129" t="s">
        <v>6</v>
      </c>
      <c r="D24" s="20"/>
      <c r="E24" s="21"/>
      <c r="F24" s="60"/>
      <c r="G24" s="63">
        <f t="shared" si="1"/>
        <v>0</v>
      </c>
      <c r="H24" s="69"/>
      <c r="I24" s="22">
        <f t="shared" si="2"/>
        <v>0</v>
      </c>
      <c r="J24" s="180"/>
      <c r="K24" s="181"/>
      <c r="L24" s="182"/>
      <c r="M24" s="183">
        <f t="shared" si="0"/>
        <v>0</v>
      </c>
      <c r="N24" s="184"/>
      <c r="O24" s="185">
        <f t="shared" si="9"/>
        <v>0</v>
      </c>
      <c r="P24" s="20"/>
      <c r="Q24" s="21"/>
      <c r="R24" s="60"/>
      <c r="S24" s="63">
        <f t="shared" si="4"/>
        <v>0</v>
      </c>
      <c r="T24" s="69"/>
      <c r="U24" s="22">
        <f t="shared" si="10"/>
        <v>0</v>
      </c>
      <c r="V24" s="20"/>
      <c r="W24" s="21"/>
      <c r="X24" s="60"/>
      <c r="Y24" s="63">
        <f t="shared" si="6"/>
        <v>0</v>
      </c>
      <c r="Z24" s="69"/>
      <c r="AA24" s="22">
        <f t="shared" si="11"/>
        <v>0</v>
      </c>
      <c r="AB24" s="144" t="e">
        <f t="shared" si="8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9038.9</v>
      </c>
      <c r="E25" s="26">
        <f>SUM(E15:E22)</f>
        <v>65626.27</v>
      </c>
      <c r="F25" s="26">
        <f>SUM(F15:F22)</f>
        <v>4209.8950000000004</v>
      </c>
      <c r="G25" s="27">
        <f>SUM(D25:F25)</f>
        <v>78875.065000000002</v>
      </c>
      <c r="H25" s="28">
        <f>SUM(H15:H22)</f>
        <v>285.07470000000001</v>
      </c>
      <c r="I25" s="28">
        <f>SUM(I15:I22)</f>
        <v>79160.139700000014</v>
      </c>
      <c r="J25" s="186">
        <f>SUM(J15:J22)</f>
        <v>9386.5999999999985</v>
      </c>
      <c r="K25" s="187">
        <f>SUM(K15:K22)</f>
        <v>64000</v>
      </c>
      <c r="L25" s="187">
        <f>SUM(L15:L22)</f>
        <v>3645.5</v>
      </c>
      <c r="M25" s="188">
        <f>SUM(J25:L25)</f>
        <v>77032.100000000006</v>
      </c>
      <c r="N25" s="189">
        <f>SUM(N15:N22)</f>
        <v>200</v>
      </c>
      <c r="O25" s="189">
        <f>SUM(O15:O22)</f>
        <v>77232.100000000006</v>
      </c>
      <c r="P25" s="25">
        <f>SUM(P15:P22)</f>
        <v>4978.4000000000005</v>
      </c>
      <c r="Q25" s="26">
        <f>SUM(Q15:Q22)</f>
        <v>34194.525000000001</v>
      </c>
      <c r="R25" s="26">
        <f>SUM(R15:R22)</f>
        <v>1776.3049999999998</v>
      </c>
      <c r="S25" s="27">
        <f>SUM(P25:R25)</f>
        <v>40949.230000000003</v>
      </c>
      <c r="T25" s="28">
        <f>SUM(T15:T22)</f>
        <v>150.399</v>
      </c>
      <c r="U25" s="28">
        <f>SUM(U15:U22)</f>
        <v>41099.629000000001</v>
      </c>
      <c r="V25" s="25">
        <f>SUM(V15:V22)</f>
        <v>19666.199999999997</v>
      </c>
      <c r="W25" s="26">
        <f>SUM(W15:W22)</f>
        <v>64900</v>
      </c>
      <c r="X25" s="26">
        <f>SUM(X15:X22)</f>
        <v>4000</v>
      </c>
      <c r="Y25" s="27">
        <f>SUM(V25:X25)</f>
        <v>88566.2</v>
      </c>
      <c r="Z25" s="28">
        <f>SUM(Z15:Z22)</f>
        <v>200</v>
      </c>
      <c r="AA25" s="28">
        <f>SUM(AA15:AA22)</f>
        <v>88766.2</v>
      </c>
      <c r="AB25" s="145">
        <f t="shared" si="8"/>
        <v>1.1493433429882134</v>
      </c>
      <c r="AC25" s="3"/>
      <c r="AD25" s="3"/>
    </row>
    <row r="26" spans="1:30" ht="15.75" customHeight="1" thickBot="1" x14ac:dyDescent="0.3">
      <c r="A26" s="4"/>
      <c r="B26" s="29"/>
      <c r="C26" s="30"/>
      <c r="D26" s="261" t="s">
        <v>66</v>
      </c>
      <c r="E26" s="262"/>
      <c r="F26" s="262"/>
      <c r="G26" s="263"/>
      <c r="H26" s="263"/>
      <c r="I26" s="264"/>
      <c r="J26" s="285" t="s">
        <v>66</v>
      </c>
      <c r="K26" s="286"/>
      <c r="L26" s="286"/>
      <c r="M26" s="287"/>
      <c r="N26" s="287"/>
      <c r="O26" s="288"/>
      <c r="P26" s="261" t="s">
        <v>66</v>
      </c>
      <c r="Q26" s="262"/>
      <c r="R26" s="262"/>
      <c r="S26" s="263"/>
      <c r="T26" s="263"/>
      <c r="U26" s="264"/>
      <c r="V26" s="261" t="s">
        <v>66</v>
      </c>
      <c r="W26" s="262"/>
      <c r="X26" s="262"/>
      <c r="Y26" s="263"/>
      <c r="Z26" s="263"/>
      <c r="AA26" s="264"/>
      <c r="AB26" s="252" t="s">
        <v>95</v>
      </c>
      <c r="AC26" s="3"/>
      <c r="AD26" s="3"/>
    </row>
    <row r="27" spans="1:30" ht="15.75" thickBot="1" x14ac:dyDescent="0.3">
      <c r="A27" s="4"/>
      <c r="B27" s="283" t="s">
        <v>37</v>
      </c>
      <c r="C27" s="279" t="s">
        <v>38</v>
      </c>
      <c r="D27" s="255" t="s">
        <v>67</v>
      </c>
      <c r="E27" s="256"/>
      <c r="F27" s="256"/>
      <c r="G27" s="257" t="s">
        <v>62</v>
      </c>
      <c r="H27" s="259" t="s">
        <v>65</v>
      </c>
      <c r="I27" s="249" t="s">
        <v>66</v>
      </c>
      <c r="J27" s="289" t="s">
        <v>67</v>
      </c>
      <c r="K27" s="290"/>
      <c r="L27" s="290"/>
      <c r="M27" s="291" t="s">
        <v>62</v>
      </c>
      <c r="N27" s="293" t="s">
        <v>65</v>
      </c>
      <c r="O27" s="295" t="s">
        <v>66</v>
      </c>
      <c r="P27" s="255" t="s">
        <v>67</v>
      </c>
      <c r="Q27" s="256"/>
      <c r="R27" s="256"/>
      <c r="S27" s="257" t="s">
        <v>62</v>
      </c>
      <c r="T27" s="259" t="s">
        <v>65</v>
      </c>
      <c r="U27" s="249" t="s">
        <v>66</v>
      </c>
      <c r="V27" s="255" t="s">
        <v>67</v>
      </c>
      <c r="W27" s="256"/>
      <c r="X27" s="256"/>
      <c r="Y27" s="257" t="s">
        <v>62</v>
      </c>
      <c r="Z27" s="259" t="s">
        <v>65</v>
      </c>
      <c r="AA27" s="249" t="s">
        <v>66</v>
      </c>
      <c r="AB27" s="253"/>
      <c r="AC27" s="3"/>
      <c r="AD27" s="3"/>
    </row>
    <row r="28" spans="1:30" ht="15.75" thickBot="1" x14ac:dyDescent="0.3">
      <c r="A28" s="4"/>
      <c r="B28" s="284"/>
      <c r="C28" s="280"/>
      <c r="D28" s="31" t="s">
        <v>53</v>
      </c>
      <c r="E28" s="32" t="s">
        <v>54</v>
      </c>
      <c r="F28" s="33" t="s">
        <v>55</v>
      </c>
      <c r="G28" s="258"/>
      <c r="H28" s="260"/>
      <c r="I28" s="250"/>
      <c r="J28" s="190" t="s">
        <v>53</v>
      </c>
      <c r="K28" s="191" t="s">
        <v>54</v>
      </c>
      <c r="L28" s="192" t="s">
        <v>55</v>
      </c>
      <c r="M28" s="292"/>
      <c r="N28" s="294"/>
      <c r="O28" s="296"/>
      <c r="P28" s="31" t="s">
        <v>53</v>
      </c>
      <c r="Q28" s="32" t="s">
        <v>54</v>
      </c>
      <c r="R28" s="33" t="s">
        <v>55</v>
      </c>
      <c r="S28" s="258"/>
      <c r="T28" s="260"/>
      <c r="U28" s="250"/>
      <c r="V28" s="31" t="s">
        <v>53</v>
      </c>
      <c r="W28" s="32" t="s">
        <v>54</v>
      </c>
      <c r="X28" s="33" t="s">
        <v>55</v>
      </c>
      <c r="Y28" s="258"/>
      <c r="Z28" s="260"/>
      <c r="AA28" s="250"/>
      <c r="AB28" s="254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0">
        <v>967.01700000000005</v>
      </c>
      <c r="E29" s="70"/>
      <c r="F29" s="70"/>
      <c r="G29" s="71">
        <f>SUM(D29:F29)</f>
        <v>967.01700000000005</v>
      </c>
      <c r="H29" s="71"/>
      <c r="I29" s="36">
        <f>G29+H29</f>
        <v>967.01700000000005</v>
      </c>
      <c r="J29" s="201">
        <v>1050</v>
      </c>
      <c r="K29" s="202"/>
      <c r="L29" s="202"/>
      <c r="M29" s="193">
        <f>SUM(J29:L29)</f>
        <v>1050</v>
      </c>
      <c r="N29" s="193"/>
      <c r="O29" s="194">
        <f>M29+N29</f>
        <v>1050</v>
      </c>
      <c r="P29" s="79">
        <v>194.91200000000001</v>
      </c>
      <c r="Q29" s="70"/>
      <c r="R29" s="70"/>
      <c r="S29" s="71">
        <f>SUM(P29:R29)</f>
        <v>194.91200000000001</v>
      </c>
      <c r="T29" s="71"/>
      <c r="U29" s="36">
        <f>S29+T29</f>
        <v>194.91200000000001</v>
      </c>
      <c r="V29" s="79">
        <v>1300</v>
      </c>
      <c r="W29" s="70"/>
      <c r="X29" s="70"/>
      <c r="Y29" s="71">
        <f>SUM(V29:X29)</f>
        <v>1300</v>
      </c>
      <c r="Z29" s="71"/>
      <c r="AA29" s="36">
        <f>Y29+Z29</f>
        <v>1300</v>
      </c>
      <c r="AB29" s="141">
        <f t="shared" ref="AB29:AB42" si="12">(AA29/O29)</f>
        <v>1.2380952380952381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6">
        <v>884.2</v>
      </c>
      <c r="E30" s="72">
        <v>971.36900000000003</v>
      </c>
      <c r="F30" s="72">
        <v>2238.9459999999999</v>
      </c>
      <c r="G30" s="73">
        <f t="shared" ref="G30:G39" si="13">SUM(D30:F30)</f>
        <v>4094.5149999999999</v>
      </c>
      <c r="H30" s="74"/>
      <c r="I30" s="13">
        <f t="shared" ref="I30:I39" si="14">G30+H30</f>
        <v>4094.5149999999999</v>
      </c>
      <c r="J30" s="203">
        <f>930+20</f>
        <v>950</v>
      </c>
      <c r="K30" s="204">
        <v>680</v>
      </c>
      <c r="L30" s="204">
        <v>2500</v>
      </c>
      <c r="M30" s="195">
        <f t="shared" ref="M30:M39" si="15">SUM(J30:L30)</f>
        <v>4130</v>
      </c>
      <c r="N30" s="196">
        <v>20</v>
      </c>
      <c r="O30" s="165">
        <f t="shared" ref="O30:O39" si="16">M30+N30</f>
        <v>4150</v>
      </c>
      <c r="P30" s="80">
        <v>268.95100000000002</v>
      </c>
      <c r="Q30" s="72">
        <v>713.52099999999996</v>
      </c>
      <c r="R30" s="72">
        <v>1218.836</v>
      </c>
      <c r="S30" s="73">
        <f t="shared" ref="S30:S39" si="17">SUM(P30:R30)</f>
        <v>2201.308</v>
      </c>
      <c r="T30" s="74"/>
      <c r="U30" s="13">
        <f t="shared" ref="U30:U39" si="18">S30+T30</f>
        <v>2201.308</v>
      </c>
      <c r="V30" s="80">
        <f>950+0</f>
        <v>950</v>
      </c>
      <c r="W30" s="72">
        <v>1200</v>
      </c>
      <c r="X30" s="72">
        <v>3000</v>
      </c>
      <c r="Y30" s="73">
        <f t="shared" ref="Y30:Y39" si="19">SUM(V30:X30)</f>
        <v>5150</v>
      </c>
      <c r="Z30" s="74">
        <v>140</v>
      </c>
      <c r="AA30" s="13">
        <f t="shared" ref="AA30:AA39" si="20">Y30+Z30</f>
        <v>5290</v>
      </c>
      <c r="AB30" s="141">
        <f t="shared" si="12"/>
        <v>1.2746987951807229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5">
        <v>3462.6950000000002</v>
      </c>
      <c r="E31" s="75"/>
      <c r="F31" s="75"/>
      <c r="G31" s="73">
        <f t="shared" si="13"/>
        <v>3462.6950000000002</v>
      </c>
      <c r="H31" s="73">
        <v>60.9</v>
      </c>
      <c r="I31" s="13">
        <f t="shared" si="14"/>
        <v>3523.5950000000003</v>
      </c>
      <c r="J31" s="205">
        <v>3100</v>
      </c>
      <c r="K31" s="206"/>
      <c r="L31" s="207"/>
      <c r="M31" s="195">
        <f t="shared" si="15"/>
        <v>3100</v>
      </c>
      <c r="N31" s="195">
        <v>20</v>
      </c>
      <c r="O31" s="165">
        <f t="shared" si="16"/>
        <v>3120</v>
      </c>
      <c r="P31" s="81">
        <v>1811.2639999999999</v>
      </c>
      <c r="Q31" s="75"/>
      <c r="R31" s="75"/>
      <c r="S31" s="73">
        <f t="shared" si="17"/>
        <v>1811.2639999999999</v>
      </c>
      <c r="T31" s="73">
        <v>3.6419999999999999</v>
      </c>
      <c r="U31" s="13">
        <f t="shared" si="18"/>
        <v>1814.9059999999999</v>
      </c>
      <c r="V31" s="81">
        <v>3300</v>
      </c>
      <c r="W31" s="75"/>
      <c r="X31" s="75"/>
      <c r="Y31" s="73">
        <f t="shared" si="19"/>
        <v>3300</v>
      </c>
      <c r="Z31" s="73">
        <v>30</v>
      </c>
      <c r="AA31" s="13">
        <f t="shared" si="20"/>
        <v>3330</v>
      </c>
      <c r="AB31" s="141">
        <f>(AA31/O31)</f>
        <v>1.0673076923076923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5">
        <v>1468.1</v>
      </c>
      <c r="E32" s="75">
        <v>1139.5550000000001</v>
      </c>
      <c r="F32" s="75">
        <v>96.05</v>
      </c>
      <c r="G32" s="73">
        <f t="shared" si="13"/>
        <v>2703.7049999999999</v>
      </c>
      <c r="H32" s="73"/>
      <c r="I32" s="13">
        <f t="shared" si="14"/>
        <v>2703.7049999999999</v>
      </c>
      <c r="J32" s="205">
        <f>1600+30</f>
        <v>1630</v>
      </c>
      <c r="K32" s="207">
        <v>1400</v>
      </c>
      <c r="L32" s="207">
        <v>5</v>
      </c>
      <c r="M32" s="195">
        <f t="shared" si="15"/>
        <v>3035</v>
      </c>
      <c r="N32" s="195"/>
      <c r="O32" s="165">
        <f t="shared" si="16"/>
        <v>3035</v>
      </c>
      <c r="P32" s="81">
        <v>788.29600000000005</v>
      </c>
      <c r="Q32" s="75">
        <v>1731.182</v>
      </c>
      <c r="R32" s="75">
        <v>11</v>
      </c>
      <c r="S32" s="73">
        <f t="shared" si="17"/>
        <v>2530.4780000000001</v>
      </c>
      <c r="T32" s="73"/>
      <c r="U32" s="13">
        <f t="shared" si="18"/>
        <v>2530.4780000000001</v>
      </c>
      <c r="V32" s="81">
        <f>1992.8</f>
        <v>1992.8</v>
      </c>
      <c r="W32" s="75">
        <v>1200</v>
      </c>
      <c r="X32" s="75">
        <v>200</v>
      </c>
      <c r="Y32" s="73">
        <f t="shared" si="19"/>
        <v>3392.8</v>
      </c>
      <c r="Z32" s="73">
        <v>30</v>
      </c>
      <c r="AA32" s="13">
        <f t="shared" si="20"/>
        <v>3422.8</v>
      </c>
      <c r="AB32" s="141">
        <f t="shared" si="12"/>
        <v>1.1277759472817135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6">
        <f>D34+D35</f>
        <v>347</v>
      </c>
      <c r="E33" s="75">
        <f>E34+E35</f>
        <v>46651.900999999998</v>
      </c>
      <c r="F33" s="75">
        <v>6</v>
      </c>
      <c r="G33" s="73">
        <f t="shared" si="13"/>
        <v>47004.900999999998</v>
      </c>
      <c r="H33" s="73"/>
      <c r="I33" s="13">
        <f t="shared" si="14"/>
        <v>47004.900999999998</v>
      </c>
      <c r="J33" s="205">
        <v>28.8</v>
      </c>
      <c r="K33" s="207">
        <v>45087</v>
      </c>
      <c r="L33" s="207"/>
      <c r="M33" s="195">
        <f t="shared" si="15"/>
        <v>45115.8</v>
      </c>
      <c r="N33" s="195"/>
      <c r="O33" s="165">
        <f t="shared" si="16"/>
        <v>45115.8</v>
      </c>
      <c r="P33" s="82">
        <f>P34+P35</f>
        <v>114</v>
      </c>
      <c r="Q33" s="82">
        <f>Q34+Q35</f>
        <v>23451.406999999999</v>
      </c>
      <c r="R33" s="75"/>
      <c r="S33" s="73">
        <f t="shared" si="17"/>
        <v>23565.406999999999</v>
      </c>
      <c r="T33" s="73"/>
      <c r="U33" s="13">
        <f t="shared" si="18"/>
        <v>23565.406999999999</v>
      </c>
      <c r="V33" s="82">
        <f>V35+V34</f>
        <v>6368.9400000000005</v>
      </c>
      <c r="W33" s="75">
        <f>W34+W35</f>
        <v>43900</v>
      </c>
      <c r="X33" s="75"/>
      <c r="Y33" s="73">
        <f t="shared" si="19"/>
        <v>50268.94</v>
      </c>
      <c r="Z33" s="73"/>
      <c r="AA33" s="13">
        <f t="shared" si="20"/>
        <v>50268.94</v>
      </c>
      <c r="AB33" s="141">
        <f t="shared" si="12"/>
        <v>1.1142202953289091</v>
      </c>
      <c r="AC33" s="3"/>
      <c r="AD33" s="3"/>
    </row>
    <row r="34" spans="1:30" x14ac:dyDescent="0.25">
      <c r="A34" s="4"/>
      <c r="B34" s="14" t="s">
        <v>28</v>
      </c>
      <c r="C34" s="39" t="s">
        <v>105</v>
      </c>
      <c r="D34" s="76">
        <v>145.4</v>
      </c>
      <c r="E34" s="75">
        <v>45800.951000000001</v>
      </c>
      <c r="F34" s="75"/>
      <c r="G34" s="73">
        <f t="shared" si="13"/>
        <v>45946.351000000002</v>
      </c>
      <c r="H34" s="73"/>
      <c r="I34" s="13">
        <f t="shared" si="14"/>
        <v>45946.351000000002</v>
      </c>
      <c r="J34" s="205"/>
      <c r="K34" s="207">
        <v>44477</v>
      </c>
      <c r="L34" s="207"/>
      <c r="M34" s="195">
        <f t="shared" si="15"/>
        <v>44477</v>
      </c>
      <c r="N34" s="195"/>
      <c r="O34" s="165">
        <f t="shared" si="16"/>
        <v>44477</v>
      </c>
      <c r="P34" s="82"/>
      <c r="Q34" s="75">
        <v>22617.807000000001</v>
      </c>
      <c r="R34" s="75"/>
      <c r="S34" s="73">
        <f t="shared" si="17"/>
        <v>22617.807000000001</v>
      </c>
      <c r="T34" s="73"/>
      <c r="U34" s="13">
        <f t="shared" si="18"/>
        <v>22617.807000000001</v>
      </c>
      <c r="V34" s="82">
        <v>6316.14</v>
      </c>
      <c r="W34" s="75">
        <v>43200</v>
      </c>
      <c r="X34" s="75"/>
      <c r="Y34" s="73">
        <f t="shared" si="19"/>
        <v>49516.14</v>
      </c>
      <c r="Z34" s="73"/>
      <c r="AA34" s="13">
        <f t="shared" si="20"/>
        <v>49516.14</v>
      </c>
      <c r="AB34" s="141">
        <f t="shared" si="12"/>
        <v>1.1132976594644424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6">
        <v>201.6</v>
      </c>
      <c r="E35" s="75">
        <v>850.95</v>
      </c>
      <c r="F35" s="75">
        <v>6</v>
      </c>
      <c r="G35" s="73">
        <f t="shared" si="13"/>
        <v>1058.55</v>
      </c>
      <c r="H35" s="73"/>
      <c r="I35" s="13">
        <f t="shared" si="14"/>
        <v>1058.55</v>
      </c>
      <c r="J35" s="205">
        <v>28.8</v>
      </c>
      <c r="K35" s="207">
        <v>610</v>
      </c>
      <c r="L35" s="207"/>
      <c r="M35" s="195">
        <f>SUM(J35:L35)</f>
        <v>638.79999999999995</v>
      </c>
      <c r="N35" s="195"/>
      <c r="O35" s="165">
        <f t="shared" si="16"/>
        <v>638.79999999999995</v>
      </c>
      <c r="P35" s="82">
        <v>114</v>
      </c>
      <c r="Q35" s="75">
        <v>833.6</v>
      </c>
      <c r="R35" s="75"/>
      <c r="S35" s="73">
        <f t="shared" si="17"/>
        <v>947.6</v>
      </c>
      <c r="T35" s="73"/>
      <c r="U35" s="13">
        <f t="shared" si="18"/>
        <v>947.6</v>
      </c>
      <c r="V35" s="82">
        <v>52.8</v>
      </c>
      <c r="W35" s="75">
        <v>700</v>
      </c>
      <c r="X35" s="75"/>
      <c r="Y35" s="73">
        <f t="shared" si="19"/>
        <v>752.8</v>
      </c>
      <c r="Z35" s="73"/>
      <c r="AA35" s="13">
        <f t="shared" si="20"/>
        <v>752.8</v>
      </c>
      <c r="AB35" s="141">
        <f t="shared" si="12"/>
        <v>1.1784596117720727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76">
        <v>49.5</v>
      </c>
      <c r="E36" s="75">
        <v>15185.868</v>
      </c>
      <c r="F36" s="75"/>
      <c r="G36" s="73">
        <f t="shared" si="13"/>
        <v>15235.368</v>
      </c>
      <c r="H36" s="73"/>
      <c r="I36" s="13">
        <f t="shared" si="14"/>
        <v>15235.368</v>
      </c>
      <c r="J36" s="205"/>
      <c r="K36" s="207">
        <v>15033</v>
      </c>
      <c r="L36" s="207"/>
      <c r="M36" s="195">
        <f t="shared" ref="M36" si="21">SUM(J36:L36)</f>
        <v>15033</v>
      </c>
      <c r="N36" s="195"/>
      <c r="O36" s="165">
        <f t="shared" si="16"/>
        <v>15033</v>
      </c>
      <c r="P36" s="82">
        <v>0</v>
      </c>
      <c r="Q36" s="75">
        <v>7490.6440000000002</v>
      </c>
      <c r="R36" s="75"/>
      <c r="S36" s="73">
        <f t="shared" si="17"/>
        <v>7490.6440000000002</v>
      </c>
      <c r="T36" s="73"/>
      <c r="U36" s="13">
        <f t="shared" si="18"/>
        <v>7490.6440000000002</v>
      </c>
      <c r="V36" s="82">
        <v>2350.8000000000002</v>
      </c>
      <c r="W36" s="75">
        <v>16900</v>
      </c>
      <c r="X36" s="75"/>
      <c r="Y36" s="73">
        <f t="shared" si="19"/>
        <v>19250.8</v>
      </c>
      <c r="Z36" s="73"/>
      <c r="AA36" s="13">
        <f t="shared" si="20"/>
        <v>19250.8</v>
      </c>
      <c r="AB36" s="141">
        <f t="shared" si="12"/>
        <v>1.2805694139559636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5"/>
      <c r="E37" s="75"/>
      <c r="F37" s="75"/>
      <c r="G37" s="73">
        <f t="shared" si="13"/>
        <v>0</v>
      </c>
      <c r="H37" s="73"/>
      <c r="I37" s="13">
        <f t="shared" si="14"/>
        <v>0</v>
      </c>
      <c r="J37" s="205"/>
      <c r="K37" s="207"/>
      <c r="L37" s="207"/>
      <c r="M37" s="195">
        <f t="shared" si="15"/>
        <v>0</v>
      </c>
      <c r="N37" s="195"/>
      <c r="O37" s="165">
        <f t="shared" si="16"/>
        <v>0</v>
      </c>
      <c r="P37" s="81"/>
      <c r="Q37" s="75"/>
      <c r="R37" s="75"/>
      <c r="S37" s="73">
        <f t="shared" si="17"/>
        <v>0</v>
      </c>
      <c r="T37" s="73"/>
      <c r="U37" s="13">
        <f t="shared" si="18"/>
        <v>0</v>
      </c>
      <c r="V37" s="81"/>
      <c r="W37" s="75"/>
      <c r="X37" s="75"/>
      <c r="Y37" s="73">
        <f t="shared" si="19"/>
        <v>0</v>
      </c>
      <c r="Z37" s="73"/>
      <c r="AA37" s="13">
        <f t="shared" si="20"/>
        <v>0</v>
      </c>
      <c r="AB37" s="141" t="e">
        <f t="shared" si="12"/>
        <v>#DIV/0!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5">
        <v>1395.355</v>
      </c>
      <c r="E38" s="75"/>
      <c r="F38" s="75">
        <v>895.50099999999998</v>
      </c>
      <c r="G38" s="73">
        <f t="shared" si="13"/>
        <v>2290.8559999999998</v>
      </c>
      <c r="H38" s="73"/>
      <c r="I38" s="13">
        <f t="shared" si="14"/>
        <v>2290.8559999999998</v>
      </c>
      <c r="J38" s="205">
        <v>1500</v>
      </c>
      <c r="K38" s="207"/>
      <c r="L38" s="207">
        <v>895.5</v>
      </c>
      <c r="M38" s="195">
        <f t="shared" si="15"/>
        <v>2395.5</v>
      </c>
      <c r="N38" s="195"/>
      <c r="O38" s="165">
        <f t="shared" si="16"/>
        <v>2395.5</v>
      </c>
      <c r="P38" s="81">
        <v>675.65099999999995</v>
      </c>
      <c r="Q38" s="75"/>
      <c r="R38" s="75">
        <v>215.02699999999999</v>
      </c>
      <c r="S38" s="73">
        <f t="shared" si="17"/>
        <v>890.67799999999988</v>
      </c>
      <c r="T38" s="73"/>
      <c r="U38" s="13">
        <f t="shared" si="18"/>
        <v>890.67799999999988</v>
      </c>
      <c r="V38" s="80">
        <v>1400</v>
      </c>
      <c r="W38" s="75"/>
      <c r="X38" s="72">
        <v>800</v>
      </c>
      <c r="Y38" s="73">
        <f t="shared" si="19"/>
        <v>2200</v>
      </c>
      <c r="Z38" s="73"/>
      <c r="AA38" s="13">
        <f t="shared" si="20"/>
        <v>2200</v>
      </c>
      <c r="AB38" s="141">
        <f t="shared" si="12"/>
        <v>0.91838864537674803</v>
      </c>
      <c r="AC38" s="3"/>
      <c r="AD38" s="3"/>
    </row>
    <row r="39" spans="1:30" ht="15.75" thickBot="1" x14ac:dyDescent="0.3">
      <c r="A39" s="4"/>
      <c r="B39" s="19" t="s">
        <v>35</v>
      </c>
      <c r="C39" s="101" t="s">
        <v>29</v>
      </c>
      <c r="D39" s="157">
        <f>1615.821-0</f>
        <v>1615.8209999999999</v>
      </c>
      <c r="E39" s="157">
        <v>1677.576</v>
      </c>
      <c r="F39" s="77">
        <v>28.687999999999999</v>
      </c>
      <c r="G39" s="73">
        <f t="shared" si="13"/>
        <v>3322.085</v>
      </c>
      <c r="H39" s="78"/>
      <c r="I39" s="22">
        <f t="shared" si="14"/>
        <v>3322.085</v>
      </c>
      <c r="J39" s="208">
        <f>1070+57.8</f>
        <v>1127.8</v>
      </c>
      <c r="K39" s="209">
        <v>1800</v>
      </c>
      <c r="L39" s="209">
        <v>270</v>
      </c>
      <c r="M39" s="197">
        <f t="shared" si="15"/>
        <v>3197.8</v>
      </c>
      <c r="N39" s="197"/>
      <c r="O39" s="185">
        <f t="shared" si="16"/>
        <v>3197.8</v>
      </c>
      <c r="P39" s="83">
        <v>299.45</v>
      </c>
      <c r="Q39" s="77">
        <v>827.89700000000005</v>
      </c>
      <c r="R39" s="77">
        <v>10.468999999999999</v>
      </c>
      <c r="S39" s="78">
        <f t="shared" si="17"/>
        <v>1137.816</v>
      </c>
      <c r="T39" s="78"/>
      <c r="U39" s="22">
        <f t="shared" si="18"/>
        <v>1137.816</v>
      </c>
      <c r="V39" s="83">
        <f>2504-500-0.3</f>
        <v>2003.7</v>
      </c>
      <c r="W39" s="77">
        <v>1700</v>
      </c>
      <c r="X39" s="77"/>
      <c r="Y39" s="78">
        <f t="shared" si="19"/>
        <v>3703.7</v>
      </c>
      <c r="Z39" s="78"/>
      <c r="AA39" s="22">
        <f t="shared" si="20"/>
        <v>3703.7</v>
      </c>
      <c r="AB39" s="144">
        <f t="shared" si="12"/>
        <v>1.1582025142285319</v>
      </c>
      <c r="AC39" s="3"/>
      <c r="AD39" s="3"/>
    </row>
    <row r="40" spans="1:30" ht="15.75" thickBot="1" x14ac:dyDescent="0.3">
      <c r="A40" s="4"/>
      <c r="B40" s="23" t="s">
        <v>47</v>
      </c>
      <c r="C40" s="102" t="s">
        <v>31</v>
      </c>
      <c r="D40" s="41">
        <f>SUM(D36:D39)+SUM(D29:D33)</f>
        <v>10189.688</v>
      </c>
      <c r="E40" s="41">
        <f>SUM(E36:E39)+SUM(E29:E33)</f>
        <v>65626.269</v>
      </c>
      <c r="F40" s="41">
        <f>SUM(F36:F39)+SUM(F29:F33)</f>
        <v>3265.1849999999999</v>
      </c>
      <c r="G40" s="140">
        <f>SUM(D40:F40)</f>
        <v>79081.141999999993</v>
      </c>
      <c r="H40" s="42">
        <f>SUM(H29:H33)+SUM(H36:H39)</f>
        <v>60.9</v>
      </c>
      <c r="I40" s="43">
        <f>SUM(I36:I39)+SUM(I29:I33)</f>
        <v>79142.042000000001</v>
      </c>
      <c r="J40" s="210">
        <f>SUM(J36:J39)+SUM(J29:J33)</f>
        <v>9386.6</v>
      </c>
      <c r="K40" s="210">
        <f>SUM(K36:K39)+SUM(K29:K33)</f>
        <v>64000</v>
      </c>
      <c r="L40" s="210">
        <f>SUM(L36:L39)+SUM(L29:L33)</f>
        <v>3670.5</v>
      </c>
      <c r="M40" s="198">
        <f>SUM(J40:L40)</f>
        <v>77057.100000000006</v>
      </c>
      <c r="N40" s="199">
        <f>SUM(N29:N33)+SUM(N36:N39)</f>
        <v>40</v>
      </c>
      <c r="O40" s="200">
        <f>SUM(O36:O39)+SUM(O29:O33)</f>
        <v>77097.100000000006</v>
      </c>
      <c r="P40" s="41">
        <f>SUM(P36:P39)+SUM(P29:P33)</f>
        <v>4152.5239999999994</v>
      </c>
      <c r="Q40" s="41">
        <f>SUM(Q36:Q39)+SUM(Q29:Q33)</f>
        <v>34214.650999999998</v>
      </c>
      <c r="R40" s="41">
        <f>SUM(R36:R39)+SUM(R29:R33)</f>
        <v>1455.3319999999999</v>
      </c>
      <c r="S40" s="140">
        <f>SUM(P40:R40)</f>
        <v>39822.506999999998</v>
      </c>
      <c r="T40" s="42">
        <f>SUM(T29:T33)+SUM(T36:T39)</f>
        <v>3.6419999999999999</v>
      </c>
      <c r="U40" s="43">
        <f>SUM(U36:U39)+SUM(U29:U33)</f>
        <v>39826.148999999998</v>
      </c>
      <c r="V40" s="41">
        <f>SUM(V36:V39)+SUM(V29:V33)</f>
        <v>19666.240000000002</v>
      </c>
      <c r="W40" s="41">
        <f>SUM(W36:W39)+SUM(W29:W33)</f>
        <v>64900</v>
      </c>
      <c r="X40" s="41">
        <f>SUM(X36:X39)+SUM(X29:X33)</f>
        <v>4000</v>
      </c>
      <c r="Y40" s="140">
        <f>SUM(V40:X40)</f>
        <v>88566.24</v>
      </c>
      <c r="Z40" s="42">
        <f>SUM(Z29:Z33)+SUM(Z36:Z39)</f>
        <v>200</v>
      </c>
      <c r="AA40" s="43">
        <f>SUM(AA36:AA39)+SUM(AA29:AA33)</f>
        <v>88766.24</v>
      </c>
      <c r="AB40" s="146">
        <f t="shared" si="12"/>
        <v>1.1513564064017971</v>
      </c>
      <c r="AC40" s="3"/>
      <c r="AD40" s="3"/>
    </row>
    <row r="41" spans="1:30" ht="19.5" thickBot="1" x14ac:dyDescent="0.35">
      <c r="A41" s="4"/>
      <c r="B41" s="106" t="s">
        <v>48</v>
      </c>
      <c r="C41" s="107" t="s">
        <v>50</v>
      </c>
      <c r="D41" s="108">
        <f t="shared" ref="D41:AA41" si="22">D25-D40</f>
        <v>-1150.7880000000005</v>
      </c>
      <c r="E41" s="108">
        <f t="shared" si="22"/>
        <v>1.0000000038417056E-3</v>
      </c>
      <c r="F41" s="108">
        <f t="shared" si="22"/>
        <v>944.71000000000049</v>
      </c>
      <c r="G41" s="117">
        <f t="shared" si="22"/>
        <v>-206.07699999999022</v>
      </c>
      <c r="H41" s="117">
        <f t="shared" si="22"/>
        <v>224.1747</v>
      </c>
      <c r="I41" s="118">
        <f t="shared" si="22"/>
        <v>18.097700000012992</v>
      </c>
      <c r="J41" s="108">
        <f t="shared" si="22"/>
        <v>0</v>
      </c>
      <c r="K41" s="108">
        <f t="shared" si="22"/>
        <v>0</v>
      </c>
      <c r="L41" s="108">
        <f t="shared" si="22"/>
        <v>-25</v>
      </c>
      <c r="M41" s="158">
        <f t="shared" si="22"/>
        <v>-25</v>
      </c>
      <c r="N41" s="158">
        <f t="shared" si="22"/>
        <v>160</v>
      </c>
      <c r="O41" s="159">
        <f t="shared" si="22"/>
        <v>135</v>
      </c>
      <c r="P41" s="108">
        <f t="shared" si="22"/>
        <v>825.87600000000111</v>
      </c>
      <c r="Q41" s="108">
        <f t="shared" si="22"/>
        <v>-20.125999999996566</v>
      </c>
      <c r="R41" s="108">
        <f t="shared" si="22"/>
        <v>320.97299999999996</v>
      </c>
      <c r="S41" s="117">
        <f t="shared" si="22"/>
        <v>1126.7230000000054</v>
      </c>
      <c r="T41" s="117">
        <f t="shared" si="22"/>
        <v>146.75700000000001</v>
      </c>
      <c r="U41" s="118">
        <f t="shared" si="22"/>
        <v>1273.4800000000032</v>
      </c>
      <c r="V41" s="108">
        <f t="shared" si="22"/>
        <v>-4.0000000004511094E-2</v>
      </c>
      <c r="W41" s="108">
        <f t="shared" si="22"/>
        <v>0</v>
      </c>
      <c r="X41" s="108">
        <f t="shared" si="22"/>
        <v>0</v>
      </c>
      <c r="Y41" s="117">
        <f t="shared" si="22"/>
        <v>-4.0000000008149073E-2</v>
      </c>
      <c r="Z41" s="117">
        <f t="shared" si="22"/>
        <v>0</v>
      </c>
      <c r="AA41" s="118">
        <f t="shared" si="22"/>
        <v>-4.0000000008149073E-2</v>
      </c>
      <c r="AB41" s="147">
        <f t="shared" si="12"/>
        <v>-2.9629629635665979E-4</v>
      </c>
      <c r="AC41" s="3"/>
      <c r="AD41" s="3"/>
    </row>
    <row r="42" spans="1:30" ht="15.75" thickBot="1" x14ac:dyDescent="0.3">
      <c r="A42" s="4"/>
      <c r="B42" s="109" t="s">
        <v>49</v>
      </c>
      <c r="C42" s="110" t="s">
        <v>63</v>
      </c>
      <c r="D42" s="111"/>
      <c r="E42" s="112"/>
      <c r="F42" s="112"/>
      <c r="G42" s="113"/>
      <c r="H42" s="114"/>
      <c r="I42" s="115">
        <f>I41-D16</f>
        <v>-8167.1022999999868</v>
      </c>
      <c r="J42" s="111"/>
      <c r="K42" s="112"/>
      <c r="L42" s="112"/>
      <c r="M42" s="113"/>
      <c r="N42" s="116"/>
      <c r="O42" s="115">
        <f>O41-J16</f>
        <v>-8829.7999999999993</v>
      </c>
      <c r="P42" s="111"/>
      <c r="Q42" s="112"/>
      <c r="R42" s="112"/>
      <c r="S42" s="113"/>
      <c r="T42" s="116"/>
      <c r="U42" s="115">
        <f>U41-P16</f>
        <v>-3605.319999999997</v>
      </c>
      <c r="V42" s="111"/>
      <c r="W42" s="112"/>
      <c r="X42" s="112"/>
      <c r="Y42" s="113"/>
      <c r="Z42" s="116"/>
      <c r="AA42" s="115">
        <f>AA41-V16</f>
        <v>-9629.9400000000078</v>
      </c>
      <c r="AB42" s="141">
        <f t="shared" si="12"/>
        <v>1.0906181340460723</v>
      </c>
      <c r="AC42" s="3"/>
      <c r="AD42" s="3"/>
    </row>
    <row r="43" spans="1:30" s="121" customFormat="1" ht="8.25" customHeight="1" thickBot="1" x14ac:dyDescent="0.3">
      <c r="A43" s="87"/>
      <c r="B43" s="88"/>
      <c r="C43" s="47"/>
      <c r="D43" s="89"/>
      <c r="E43" s="48"/>
      <c r="F43" s="48"/>
      <c r="G43" s="87"/>
      <c r="H43" s="48"/>
      <c r="I43" s="48"/>
      <c r="J43" s="89"/>
      <c r="K43" s="48"/>
      <c r="L43" s="48"/>
      <c r="M43" s="87"/>
      <c r="N43" s="48"/>
      <c r="O43" s="48"/>
      <c r="P43" s="48"/>
      <c r="Q43" s="48"/>
      <c r="R43" s="48"/>
      <c r="S43" s="48"/>
      <c r="T43" s="48"/>
      <c r="U43" s="48"/>
      <c r="V43" s="90"/>
      <c r="W43" s="90"/>
      <c r="X43" s="90"/>
      <c r="Y43" s="90"/>
      <c r="Z43" s="90"/>
      <c r="AA43" s="90"/>
      <c r="AB43" s="90"/>
      <c r="AC43" s="90"/>
      <c r="AD43" s="90"/>
    </row>
    <row r="44" spans="1:30" s="121" customFormat="1" ht="15.75" customHeight="1" thickBot="1" x14ac:dyDescent="0.3">
      <c r="A44" s="87"/>
      <c r="B44" s="91"/>
      <c r="C44" s="276" t="s">
        <v>79</v>
      </c>
      <c r="D44" s="105" t="s">
        <v>41</v>
      </c>
      <c r="E44" s="44" t="s">
        <v>80</v>
      </c>
      <c r="F44" s="45" t="s">
        <v>36</v>
      </c>
      <c r="G44" s="48"/>
      <c r="H44" s="48"/>
      <c r="I44" s="49"/>
      <c r="J44" s="105" t="s">
        <v>41</v>
      </c>
      <c r="K44" s="44" t="s">
        <v>80</v>
      </c>
      <c r="L44" s="45" t="s">
        <v>36</v>
      </c>
      <c r="M44" s="48"/>
      <c r="N44" s="48"/>
      <c r="O44" s="48"/>
      <c r="P44" s="105" t="s">
        <v>41</v>
      </c>
      <c r="Q44" s="44" t="s">
        <v>80</v>
      </c>
      <c r="R44" s="45" t="s">
        <v>36</v>
      </c>
      <c r="S44" s="90"/>
      <c r="T44" s="90"/>
      <c r="U44" s="90"/>
      <c r="V44" s="105" t="s">
        <v>41</v>
      </c>
      <c r="W44" s="44" t="s">
        <v>80</v>
      </c>
      <c r="X44" s="45" t="s">
        <v>36</v>
      </c>
      <c r="Y44" s="90"/>
      <c r="Z44" s="90"/>
      <c r="AA44" s="90"/>
      <c r="AB44" s="90"/>
      <c r="AC44" s="90"/>
      <c r="AD44" s="90"/>
    </row>
    <row r="45" spans="1:30" ht="15.75" thickBot="1" x14ac:dyDescent="0.3">
      <c r="A45" s="4"/>
      <c r="B45" s="91"/>
      <c r="C45" s="277"/>
      <c r="D45" s="93">
        <v>908.88099999999997</v>
      </c>
      <c r="E45" s="103">
        <v>908.88099999999997</v>
      </c>
      <c r="F45" s="104">
        <v>0</v>
      </c>
      <c r="G45" s="48"/>
      <c r="H45" s="48"/>
      <c r="I45" s="49"/>
      <c r="J45" s="93">
        <f>952.057</f>
        <v>952.05700000000002</v>
      </c>
      <c r="K45" s="103">
        <v>952.01</v>
      </c>
      <c r="L45" s="104">
        <v>0</v>
      </c>
      <c r="M45" s="92"/>
      <c r="N45" s="92"/>
      <c r="O45" s="92"/>
      <c r="P45" s="93">
        <v>476.02800000000002</v>
      </c>
      <c r="Q45" s="103">
        <v>476.02800000000002</v>
      </c>
      <c r="R45" s="104">
        <v>0</v>
      </c>
      <c r="S45" s="3"/>
      <c r="T45" s="3"/>
      <c r="U45" s="3"/>
      <c r="V45" s="93">
        <v>952.05700000000002</v>
      </c>
      <c r="W45" s="103">
        <v>952.1</v>
      </c>
      <c r="X45" s="104">
        <v>0</v>
      </c>
      <c r="Y45" s="3"/>
      <c r="Z45" s="3"/>
      <c r="AA45" s="3"/>
      <c r="AB45" s="3"/>
      <c r="AC45" s="3"/>
      <c r="AD45" s="3"/>
    </row>
    <row r="46" spans="1:30" s="121" customFormat="1" ht="8.25" customHeight="1" thickBot="1" x14ac:dyDescent="0.3">
      <c r="A46" s="87"/>
      <c r="B46" s="91"/>
      <c r="C46" s="47"/>
      <c r="D46" s="92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0"/>
      <c r="W46" s="90"/>
      <c r="X46" s="90"/>
      <c r="Y46" s="90"/>
      <c r="Z46" s="90"/>
      <c r="AA46" s="90"/>
      <c r="AB46" s="90"/>
      <c r="AC46" s="90"/>
      <c r="AD46" s="90"/>
    </row>
    <row r="47" spans="1:30" s="121" customFormat="1" ht="37.5" customHeight="1" thickBot="1" x14ac:dyDescent="0.3">
      <c r="A47" s="87"/>
      <c r="B47" s="91"/>
      <c r="C47" s="276" t="s">
        <v>82</v>
      </c>
      <c r="D47" s="94" t="s">
        <v>83</v>
      </c>
      <c r="E47" s="95" t="s">
        <v>81</v>
      </c>
      <c r="F47" s="48"/>
      <c r="G47" s="48"/>
      <c r="H47" s="48"/>
      <c r="I47" s="49"/>
      <c r="J47" s="94" t="s">
        <v>83</v>
      </c>
      <c r="K47" s="95" t="s">
        <v>81</v>
      </c>
      <c r="L47" s="142"/>
      <c r="M47" s="142"/>
      <c r="N47" s="90"/>
      <c r="O47" s="90"/>
      <c r="P47" s="94" t="s">
        <v>83</v>
      </c>
      <c r="Q47" s="95" t="s">
        <v>81</v>
      </c>
      <c r="R47" s="90"/>
      <c r="S47" s="90"/>
      <c r="T47" s="90"/>
      <c r="U47" s="90"/>
      <c r="V47" s="94" t="s">
        <v>83</v>
      </c>
      <c r="W47" s="95" t="s">
        <v>81</v>
      </c>
      <c r="X47" s="90"/>
      <c r="Y47" s="90"/>
      <c r="Z47" s="90"/>
      <c r="AA47" s="90"/>
      <c r="AB47" s="90"/>
      <c r="AC47" s="90"/>
      <c r="AD47" s="90"/>
    </row>
    <row r="48" spans="1:30" ht="15.75" thickBot="1" x14ac:dyDescent="0.3">
      <c r="A48" s="4"/>
      <c r="B48" s="46"/>
      <c r="C48" s="278"/>
      <c r="D48" s="93">
        <v>0</v>
      </c>
      <c r="E48" s="96">
        <v>0</v>
      </c>
      <c r="F48" s="48"/>
      <c r="G48" s="48"/>
      <c r="H48" s="48"/>
      <c r="I48" s="49"/>
      <c r="J48" s="93">
        <v>0</v>
      </c>
      <c r="K48" s="96">
        <v>0</v>
      </c>
      <c r="L48" s="143"/>
      <c r="M48" s="143"/>
      <c r="N48" s="3"/>
      <c r="O48" s="3"/>
      <c r="P48" s="93">
        <v>0</v>
      </c>
      <c r="Q48" s="96">
        <v>0</v>
      </c>
      <c r="R48" s="3"/>
      <c r="S48" s="3"/>
      <c r="T48" s="3"/>
      <c r="U48" s="3"/>
      <c r="V48" s="93">
        <v>0</v>
      </c>
      <c r="W48" s="96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7" t="s">
        <v>78</v>
      </c>
      <c r="D50" s="98" t="s">
        <v>70</v>
      </c>
      <c r="E50" s="98" t="s">
        <v>71</v>
      </c>
      <c r="F50" s="98" t="s">
        <v>87</v>
      </c>
      <c r="G50" s="98" t="s">
        <v>89</v>
      </c>
      <c r="H50" s="48"/>
      <c r="I50" s="3"/>
      <c r="J50" s="98" t="s">
        <v>70</v>
      </c>
      <c r="K50" s="98" t="s">
        <v>71</v>
      </c>
      <c r="L50" s="98" t="s">
        <v>87</v>
      </c>
      <c r="M50" s="98" t="s">
        <v>90</v>
      </c>
      <c r="N50" s="3"/>
      <c r="O50" s="3"/>
      <c r="P50" s="98" t="s">
        <v>70</v>
      </c>
      <c r="Q50" s="98" t="s">
        <v>71</v>
      </c>
      <c r="R50" s="98" t="s">
        <v>87</v>
      </c>
      <c r="S50" s="98" t="s">
        <v>90</v>
      </c>
      <c r="T50" s="3"/>
      <c r="U50" s="3"/>
      <c r="V50" s="98" t="s">
        <v>91</v>
      </c>
      <c r="W50" s="98" t="s">
        <v>71</v>
      </c>
      <c r="X50" s="98" t="s">
        <v>87</v>
      </c>
      <c r="Y50" s="98" t="s">
        <v>90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4"/>
      <c r="E51" s="84"/>
      <c r="F51" s="84"/>
      <c r="G51" s="51">
        <f>D51+E51-F51</f>
        <v>0</v>
      </c>
      <c r="H51" s="48"/>
      <c r="I51" s="3"/>
      <c r="J51" s="51"/>
      <c r="K51" s="84"/>
      <c r="L51" s="84"/>
      <c r="M51" s="51">
        <f>J51+K51-L51</f>
        <v>0</v>
      </c>
      <c r="N51" s="3"/>
      <c r="O51" s="3"/>
      <c r="P51" s="84"/>
      <c r="Q51" s="84"/>
      <c r="R51" s="84"/>
      <c r="S51" s="51">
        <f>P51+Q51-R51</f>
        <v>0</v>
      </c>
      <c r="T51" s="3"/>
      <c r="U51" s="3"/>
      <c r="V51" s="84"/>
      <c r="W51" s="84"/>
      <c r="X51" s="84"/>
      <c r="Y51" s="51">
        <f>V51+W51-X51</f>
        <v>0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126</v>
      </c>
      <c r="D52" s="84">
        <v>346.334</v>
      </c>
      <c r="E52" s="84">
        <v>91.215000000000003</v>
      </c>
      <c r="F52" s="84">
        <v>80</v>
      </c>
      <c r="G52" s="51">
        <f>D52+E52-F52</f>
        <v>357.54899999999998</v>
      </c>
      <c r="H52" s="48"/>
      <c r="I52" s="3"/>
      <c r="J52" s="51">
        <f>G52</f>
        <v>357.54899999999998</v>
      </c>
      <c r="K52" s="84">
        <v>30</v>
      </c>
      <c r="L52" s="84">
        <v>50</v>
      </c>
      <c r="M52" s="51">
        <f>J52+K52-L52</f>
        <v>337.54899999999998</v>
      </c>
      <c r="N52" s="3"/>
      <c r="O52" s="3"/>
      <c r="P52" s="84">
        <v>357.54899999999998</v>
      </c>
      <c r="Q52" s="84">
        <v>18.106000000000002</v>
      </c>
      <c r="R52" s="84"/>
      <c r="S52" s="51">
        <f>P52+Q52-R52</f>
        <v>375.65499999999997</v>
      </c>
      <c r="T52" s="3"/>
      <c r="U52" s="3"/>
      <c r="V52" s="84">
        <v>375.7</v>
      </c>
      <c r="W52" s="84">
        <v>0</v>
      </c>
      <c r="X52" s="84">
        <v>50</v>
      </c>
      <c r="Y52" s="51">
        <f>V52+W52-X52</f>
        <v>325.7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127</v>
      </c>
      <c r="D53" s="84">
        <v>5132.0839999999998</v>
      </c>
      <c r="E53" s="84">
        <v>4185.1220000000003</v>
      </c>
      <c r="F53" s="84">
        <v>5128.1019999999999</v>
      </c>
      <c r="G53" s="51">
        <f t="shared" ref="G53:G56" si="23">D53+E53-F53</f>
        <v>4189.1040000000003</v>
      </c>
      <c r="H53" s="48"/>
      <c r="I53" s="3"/>
      <c r="J53" s="51">
        <f t="shared" ref="J53:J56" si="24">G53</f>
        <v>4189.1040000000003</v>
      </c>
      <c r="K53" s="84">
        <v>100</v>
      </c>
      <c r="L53" s="84">
        <v>1000</v>
      </c>
      <c r="M53" s="51">
        <f t="shared" ref="M53:M56" si="25">J53+K53-L53</f>
        <v>3289.1040000000003</v>
      </c>
      <c r="N53" s="3"/>
      <c r="O53" s="3"/>
      <c r="P53" s="84">
        <v>4189.1040000000003</v>
      </c>
      <c r="Q53" s="84">
        <v>228.29900000000001</v>
      </c>
      <c r="R53" s="84">
        <v>4076.7310000000002</v>
      </c>
      <c r="S53" s="51">
        <f t="shared" ref="S53:S56" si="26">P53+Q53-R53</f>
        <v>340.67200000000003</v>
      </c>
      <c r="T53" s="3"/>
      <c r="U53" s="3"/>
      <c r="V53" s="84">
        <f>800+150+100</f>
        <v>1050</v>
      </c>
      <c r="W53" s="84">
        <v>150</v>
      </c>
      <c r="X53" s="84">
        <v>1000</v>
      </c>
      <c r="Y53" s="51">
        <f t="shared" ref="Y53:Y56" si="27">V53+W53-X53</f>
        <v>200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69</v>
      </c>
      <c r="D54" s="84">
        <v>166.51499999999999</v>
      </c>
      <c r="E54" s="84">
        <v>1395.355</v>
      </c>
      <c r="F54" s="84">
        <v>970.649</v>
      </c>
      <c r="G54" s="51">
        <f t="shared" si="23"/>
        <v>591.22099999999989</v>
      </c>
      <c r="H54" s="48"/>
      <c r="I54" s="3"/>
      <c r="J54" s="51">
        <f t="shared" si="24"/>
        <v>591.22099999999989</v>
      </c>
      <c r="K54" s="84">
        <v>1300</v>
      </c>
      <c r="L54" s="84">
        <v>500</v>
      </c>
      <c r="M54" s="51">
        <f t="shared" si="25"/>
        <v>1391.221</v>
      </c>
      <c r="N54" s="3"/>
      <c r="O54" s="3"/>
      <c r="P54" s="84">
        <v>591.221</v>
      </c>
      <c r="Q54" s="84">
        <v>675.65099999999995</v>
      </c>
      <c r="R54" s="84">
        <v>476.02800000000002</v>
      </c>
      <c r="S54" s="51">
        <f t="shared" si="26"/>
        <v>790.84399999999982</v>
      </c>
      <c r="T54" s="3"/>
      <c r="U54" s="3"/>
      <c r="V54" s="84">
        <v>990</v>
      </c>
      <c r="W54" s="84">
        <v>1200</v>
      </c>
      <c r="X54" s="84">
        <f>900+700</f>
        <v>1600</v>
      </c>
      <c r="Y54" s="51">
        <f t="shared" si="27"/>
        <v>590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50" t="s">
        <v>84</v>
      </c>
      <c r="D55" s="84">
        <v>195.14400000000001</v>
      </c>
      <c r="E55" s="84">
        <v>22.803000000000001</v>
      </c>
      <c r="F55" s="84"/>
      <c r="G55" s="51">
        <f t="shared" si="23"/>
        <v>217.947</v>
      </c>
      <c r="H55" s="48"/>
      <c r="I55" s="3"/>
      <c r="J55" s="51">
        <f t="shared" si="24"/>
        <v>217.947</v>
      </c>
      <c r="K55" s="84">
        <v>10</v>
      </c>
      <c r="L55" s="84">
        <v>70</v>
      </c>
      <c r="M55" s="51">
        <f t="shared" si="25"/>
        <v>157.947</v>
      </c>
      <c r="N55" s="3"/>
      <c r="O55" s="3"/>
      <c r="P55" s="84">
        <v>217.947</v>
      </c>
      <c r="Q55" s="84"/>
      <c r="R55" s="84"/>
      <c r="S55" s="51">
        <f t="shared" si="26"/>
        <v>217.947</v>
      </c>
      <c r="T55" s="3"/>
      <c r="U55" s="3"/>
      <c r="V55" s="84">
        <v>150</v>
      </c>
      <c r="W55" s="84">
        <v>5</v>
      </c>
      <c r="X55" s="84">
        <v>10</v>
      </c>
      <c r="Y55" s="51">
        <f t="shared" si="27"/>
        <v>145</v>
      </c>
      <c r="Z55" s="3"/>
      <c r="AA55" s="3"/>
      <c r="AB55" s="3"/>
      <c r="AC55" s="3"/>
      <c r="AD55" s="3"/>
    </row>
    <row r="56" spans="1:30" x14ac:dyDescent="0.25">
      <c r="A56" s="4"/>
      <c r="B56" s="46"/>
      <c r="C56" s="130" t="s">
        <v>85</v>
      </c>
      <c r="D56" s="84">
        <v>932.83199999999999</v>
      </c>
      <c r="E56" s="84">
        <v>459.46300000000002</v>
      </c>
      <c r="F56" s="84">
        <f>222.034+350.8+18+42.4+48.5</f>
        <v>681.73400000000004</v>
      </c>
      <c r="G56" s="51">
        <f t="shared" si="23"/>
        <v>710.56100000000004</v>
      </c>
      <c r="H56" s="48"/>
      <c r="I56" s="3"/>
      <c r="J56" s="51">
        <f t="shared" si="24"/>
        <v>710.56100000000004</v>
      </c>
      <c r="K56" s="84">
        <v>420</v>
      </c>
      <c r="L56" s="84">
        <v>600</v>
      </c>
      <c r="M56" s="51">
        <f t="shared" si="25"/>
        <v>530.56100000000015</v>
      </c>
      <c r="N56" s="3"/>
      <c r="O56" s="3"/>
      <c r="P56" s="84">
        <v>710.56200000000001</v>
      </c>
      <c r="Q56" s="84">
        <v>226.178</v>
      </c>
      <c r="R56" s="84">
        <v>366.81900000000002</v>
      </c>
      <c r="S56" s="51">
        <f t="shared" si="26"/>
        <v>569.92100000000005</v>
      </c>
      <c r="T56" s="3"/>
      <c r="U56" s="3"/>
      <c r="V56" s="84">
        <v>420</v>
      </c>
      <c r="W56" s="84">
        <v>450</v>
      </c>
      <c r="X56" s="84">
        <v>600</v>
      </c>
      <c r="Y56" s="51">
        <f t="shared" si="27"/>
        <v>270</v>
      </c>
      <c r="Z56" s="3"/>
      <c r="AA56" s="3"/>
      <c r="AB56" s="3"/>
      <c r="AC56" s="3"/>
      <c r="AD56" s="3"/>
    </row>
    <row r="57" spans="1:30" ht="10.5" customHeight="1" x14ac:dyDescent="0.25">
      <c r="A57" s="4"/>
      <c r="B57" s="46"/>
      <c r="C57" s="47"/>
      <c r="D57" s="48"/>
      <c r="E57" s="48"/>
      <c r="F57" s="48"/>
      <c r="G57" s="48"/>
      <c r="H57" s="48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4"/>
      <c r="B58" s="46"/>
      <c r="C58" s="97" t="s">
        <v>72</v>
      </c>
      <c r="D58" s="98" t="s">
        <v>73</v>
      </c>
      <c r="E58" s="98" t="s">
        <v>92</v>
      </c>
      <c r="F58" s="48"/>
      <c r="G58" s="48"/>
      <c r="H58" s="48"/>
      <c r="I58" s="49"/>
      <c r="J58" s="98" t="s">
        <v>93</v>
      </c>
      <c r="K58" s="48"/>
      <c r="L58" s="48"/>
      <c r="M58" s="48"/>
      <c r="N58" s="48"/>
      <c r="O58" s="49"/>
      <c r="P58" s="98" t="s">
        <v>94</v>
      </c>
      <c r="Q58" s="49"/>
      <c r="R58" s="49"/>
      <c r="S58" s="3"/>
      <c r="T58" s="3"/>
      <c r="U58" s="3"/>
      <c r="V58" s="266" t="s">
        <v>72</v>
      </c>
      <c r="W58" s="266"/>
      <c r="X58" s="266"/>
      <c r="Y58" s="98" t="s">
        <v>93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213" t="s">
        <v>115</v>
      </c>
      <c r="D59" s="217">
        <v>90.225399999999993</v>
      </c>
      <c r="E59" s="217">
        <v>89.228300000000004</v>
      </c>
      <c r="F59" s="48"/>
      <c r="G59" s="48"/>
      <c r="H59" s="48"/>
      <c r="I59" s="49"/>
      <c r="J59" s="85"/>
      <c r="K59" s="48"/>
      <c r="L59" s="48"/>
      <c r="M59" s="48"/>
      <c r="N59" s="48"/>
      <c r="O59" s="49"/>
      <c r="P59" s="85">
        <v>87.83</v>
      </c>
      <c r="Q59" s="49"/>
      <c r="R59" s="49"/>
      <c r="S59" s="3"/>
      <c r="T59" s="3"/>
      <c r="U59" s="3"/>
      <c r="V59" s="265" t="s">
        <v>115</v>
      </c>
      <c r="W59" s="265"/>
      <c r="X59" s="265"/>
      <c r="Y59" s="85">
        <v>90</v>
      </c>
      <c r="Z59" s="3"/>
      <c r="AA59" s="3"/>
      <c r="AB59" s="3"/>
      <c r="AC59" s="3"/>
      <c r="AD59" s="3"/>
    </row>
    <row r="60" spans="1:30" x14ac:dyDescent="0.25">
      <c r="A60" s="4"/>
      <c r="B60" s="46"/>
      <c r="C60" s="222"/>
      <c r="D60" s="223"/>
      <c r="E60" s="223"/>
      <c r="F60" s="48"/>
      <c r="G60" s="48"/>
      <c r="H60" s="48"/>
      <c r="I60" s="49"/>
      <c r="J60" s="92"/>
      <c r="K60" s="48"/>
      <c r="L60" s="48"/>
      <c r="M60" s="48"/>
      <c r="N60" s="48"/>
      <c r="O60" s="49"/>
      <c r="P60" s="92"/>
      <c r="Q60" s="49"/>
      <c r="R60" s="49"/>
      <c r="S60" s="3"/>
      <c r="T60" s="3"/>
      <c r="U60" s="3"/>
      <c r="V60" s="265" t="s">
        <v>120</v>
      </c>
      <c r="W60" s="265"/>
      <c r="X60" s="265"/>
      <c r="Y60" s="85">
        <v>19</v>
      </c>
      <c r="Z60" s="3"/>
      <c r="AA60" s="3"/>
      <c r="AB60" s="3"/>
      <c r="AC60" s="3"/>
      <c r="AD60" s="3"/>
    </row>
    <row r="61" spans="1:30" s="3" customFormat="1" x14ac:dyDescent="0.25">
      <c r="A61" s="4"/>
      <c r="B61" s="46"/>
      <c r="C61" s="47"/>
      <c r="D61" s="92"/>
      <c r="E61" s="92"/>
      <c r="F61" s="48"/>
      <c r="G61" s="48"/>
      <c r="H61" s="48"/>
      <c r="I61" s="49"/>
      <c r="J61" s="92"/>
      <c r="K61" s="48"/>
      <c r="L61" s="48"/>
      <c r="M61" s="48"/>
      <c r="N61" s="48"/>
      <c r="O61" s="49"/>
      <c r="P61" s="92"/>
      <c r="Q61" s="49"/>
      <c r="R61" s="49"/>
      <c r="S61" s="49"/>
      <c r="T61" s="49"/>
      <c r="U61" s="49"/>
      <c r="V61" s="92"/>
    </row>
    <row r="62" spans="1:30" x14ac:dyDescent="0.25">
      <c r="A62" s="4"/>
      <c r="B62" s="46"/>
      <c r="C62" s="47"/>
      <c r="D62" s="251"/>
      <c r="E62" s="251"/>
      <c r="F62" s="48"/>
      <c r="G62" s="48"/>
      <c r="H62" s="48"/>
      <c r="I62" s="49"/>
      <c r="J62" s="212"/>
      <c r="K62" s="48"/>
      <c r="L62" s="48"/>
      <c r="M62" s="48"/>
      <c r="N62" s="48"/>
      <c r="O62" s="49"/>
      <c r="P62" s="212"/>
      <c r="Q62" s="49"/>
      <c r="R62" s="49"/>
      <c r="S62" s="49"/>
      <c r="T62" s="49"/>
      <c r="U62" s="49"/>
      <c r="V62" s="267" t="s">
        <v>121</v>
      </c>
      <c r="W62" s="268"/>
      <c r="X62" s="269"/>
      <c r="Y62" s="85">
        <f>Y68+Y70</f>
        <v>6368.9400000000005</v>
      </c>
      <c r="Z62" s="3"/>
      <c r="AA62" s="3"/>
      <c r="AB62" s="3"/>
      <c r="AC62" s="3"/>
      <c r="AD62" s="3"/>
    </row>
    <row r="63" spans="1:30" x14ac:dyDescent="0.25">
      <c r="A63" s="4"/>
      <c r="B63" s="46"/>
      <c r="C63" s="47"/>
      <c r="D63" s="228"/>
      <c r="E63" s="228"/>
      <c r="F63" s="48"/>
      <c r="G63" s="48"/>
      <c r="H63" s="48"/>
      <c r="I63" s="49"/>
      <c r="J63" s="228"/>
      <c r="K63" s="48"/>
      <c r="L63" s="48"/>
      <c r="M63" s="48"/>
      <c r="N63" s="48"/>
      <c r="O63" s="49"/>
      <c r="P63" s="228"/>
      <c r="Q63" s="49"/>
      <c r="R63" s="49"/>
      <c r="S63" s="49"/>
      <c r="T63" s="49"/>
      <c r="U63" s="49"/>
      <c r="V63" s="303" t="s">
        <v>130</v>
      </c>
      <c r="W63" s="303"/>
      <c r="X63" s="303"/>
      <c r="Y63" s="85">
        <v>687.17</v>
      </c>
      <c r="Z63" s="3"/>
      <c r="AA63" s="3"/>
      <c r="AB63" s="3"/>
      <c r="AC63" s="3"/>
      <c r="AD63" s="3"/>
    </row>
    <row r="64" spans="1:30" x14ac:dyDescent="0.25">
      <c r="A64" s="4"/>
      <c r="B64" s="46"/>
      <c r="C64" s="47"/>
      <c r="D64" s="228"/>
      <c r="E64" s="228"/>
      <c r="F64" s="48"/>
      <c r="G64" s="48"/>
      <c r="H64" s="48"/>
      <c r="I64" s="49"/>
      <c r="J64" s="228"/>
      <c r="K64" s="48"/>
      <c r="L64" s="48"/>
      <c r="M64" s="48"/>
      <c r="N64" s="48"/>
      <c r="O64" s="49"/>
      <c r="P64" s="228"/>
      <c r="Q64" s="49"/>
      <c r="R64" s="49"/>
      <c r="S64" s="49"/>
      <c r="T64" s="49"/>
      <c r="U64" s="49"/>
      <c r="V64" s="267" t="s">
        <v>131</v>
      </c>
      <c r="W64" s="268"/>
      <c r="X64" s="269"/>
      <c r="Y64" s="85">
        <v>200.5</v>
      </c>
      <c r="Z64" s="3"/>
      <c r="AA64" s="3"/>
      <c r="AB64" s="3"/>
      <c r="AC64" s="3"/>
      <c r="AD64" s="3"/>
    </row>
    <row r="65" spans="1:30" x14ac:dyDescent="0.25">
      <c r="A65" s="4"/>
      <c r="B65" s="46"/>
      <c r="C65" s="47"/>
      <c r="D65" s="228"/>
      <c r="E65" s="228"/>
      <c r="F65" s="48"/>
      <c r="G65" s="48"/>
      <c r="H65" s="48"/>
      <c r="I65" s="49"/>
      <c r="J65" s="228"/>
      <c r="K65" s="48"/>
      <c r="L65" s="48"/>
      <c r="M65" s="48"/>
      <c r="N65" s="48"/>
      <c r="O65" s="49"/>
      <c r="P65" s="228"/>
      <c r="Q65" s="49"/>
      <c r="R65" s="49"/>
      <c r="S65" s="49"/>
      <c r="T65" s="49"/>
      <c r="U65" s="49"/>
      <c r="V65" s="303" t="s">
        <v>132</v>
      </c>
      <c r="W65" s="303"/>
      <c r="X65" s="303"/>
      <c r="Y65" s="85">
        <f>Y62+Y63+Y64</f>
        <v>7256.6100000000006</v>
      </c>
      <c r="Z65" s="3"/>
      <c r="AA65" s="3"/>
      <c r="AB65" s="3"/>
      <c r="AC65" s="3"/>
      <c r="AD65" s="3"/>
    </row>
    <row r="66" spans="1:30" s="3" customFormat="1" x14ac:dyDescent="0.25">
      <c r="A66" s="4"/>
      <c r="B66" s="46"/>
      <c r="C66" s="47"/>
      <c r="D66" s="212"/>
      <c r="E66" s="212"/>
      <c r="F66" s="48"/>
      <c r="G66" s="48"/>
      <c r="H66" s="48"/>
      <c r="I66" s="49"/>
      <c r="J66" s="212"/>
      <c r="K66" s="48"/>
      <c r="L66" s="48"/>
      <c r="M66" s="48"/>
      <c r="N66" s="48"/>
      <c r="O66" s="49"/>
      <c r="P66" s="212"/>
      <c r="Q66" s="49"/>
      <c r="R66" s="49"/>
      <c r="S66" s="49"/>
      <c r="T66" s="49"/>
      <c r="U66" s="49"/>
      <c r="V66" s="92"/>
    </row>
    <row r="67" spans="1:30" x14ac:dyDescent="0.25">
      <c r="A67" s="4"/>
      <c r="B67" s="46"/>
      <c r="C67" s="3"/>
      <c r="D67" s="3"/>
      <c r="E67" s="3"/>
      <c r="F67" s="89"/>
      <c r="G67" s="48"/>
      <c r="H67" s="48"/>
      <c r="I67" s="49"/>
      <c r="J67" s="212"/>
      <c r="K67" s="212"/>
      <c r="L67" s="3"/>
      <c r="M67" s="224"/>
      <c r="N67" s="3"/>
      <c r="O67" s="3"/>
      <c r="P67" s="3"/>
      <c r="Q67" s="89"/>
      <c r="R67" s="3"/>
      <c r="S67" s="3"/>
      <c r="T67" s="3"/>
      <c r="U67" s="302" t="s">
        <v>122</v>
      </c>
      <c r="V67" s="302"/>
      <c r="W67" s="302"/>
      <c r="X67" s="302"/>
      <c r="Y67" s="211" t="s">
        <v>119</v>
      </c>
      <c r="Z67" s="3"/>
      <c r="AA67" s="220" t="s">
        <v>118</v>
      </c>
      <c r="AB67" s="218"/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212"/>
      <c r="K68" s="212"/>
      <c r="L68" s="3"/>
      <c r="M68" s="224"/>
      <c r="N68" s="3"/>
      <c r="O68" s="3"/>
      <c r="P68" s="3"/>
      <c r="Q68" s="48"/>
      <c r="R68" s="3"/>
      <c r="S68" s="3"/>
      <c r="T68" s="3"/>
      <c r="U68" s="265" t="s">
        <v>106</v>
      </c>
      <c r="V68" s="265"/>
      <c r="W68" s="265"/>
      <c r="X68" s="265"/>
      <c r="Y68" s="221">
        <f>705+86.88+5524.26</f>
        <v>6316.14</v>
      </c>
      <c r="Z68" s="3"/>
      <c r="AA68" s="219" t="s">
        <v>123</v>
      </c>
      <c r="AB68" s="225">
        <v>281.39999999999998</v>
      </c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212"/>
      <c r="K69" s="212"/>
      <c r="L69" s="3"/>
      <c r="M69" s="224"/>
      <c r="N69" s="3"/>
      <c r="O69" s="3"/>
      <c r="P69" s="3"/>
      <c r="Q69" s="48"/>
      <c r="R69" s="3"/>
      <c r="S69" s="3"/>
      <c r="T69" s="3"/>
      <c r="U69" s="265" t="s">
        <v>107</v>
      </c>
      <c r="V69" s="265"/>
      <c r="W69" s="265"/>
      <c r="X69" s="265"/>
      <c r="Y69" s="221">
        <v>2350.7559999999999</v>
      </c>
      <c r="Z69" s="3"/>
      <c r="AA69" s="219" t="s">
        <v>117</v>
      </c>
      <c r="AB69" s="225">
        <v>79.319999999999993</v>
      </c>
      <c r="AC69" s="3"/>
      <c r="AD69" s="2"/>
    </row>
    <row r="70" spans="1:30" x14ac:dyDescent="0.25">
      <c r="A70" s="4"/>
      <c r="B70" s="46"/>
      <c r="C70" s="3"/>
      <c r="D70" s="3"/>
      <c r="E70" s="3"/>
      <c r="F70" s="48"/>
      <c r="G70" s="48"/>
      <c r="H70" s="48"/>
      <c r="I70" s="49"/>
      <c r="J70" s="212"/>
      <c r="K70" s="212"/>
      <c r="L70" s="3"/>
      <c r="M70" s="224"/>
      <c r="N70" s="3"/>
      <c r="O70" s="3"/>
      <c r="P70" s="3"/>
      <c r="Q70" s="48"/>
      <c r="R70" s="3"/>
      <c r="S70" s="3"/>
      <c r="T70" s="3"/>
      <c r="U70" s="265" t="s">
        <v>108</v>
      </c>
      <c r="V70" s="265"/>
      <c r="W70" s="265"/>
      <c r="X70" s="265"/>
      <c r="Y70" s="221">
        <v>52.8</v>
      </c>
      <c r="Z70" s="3"/>
      <c r="AA70" s="219" t="s">
        <v>116</v>
      </c>
      <c r="AB70" s="225">
        <v>705</v>
      </c>
      <c r="AC70" s="3"/>
      <c r="AD70" s="2"/>
    </row>
    <row r="71" spans="1:30" x14ac:dyDescent="0.25">
      <c r="A71" s="3"/>
      <c r="B71" s="3"/>
      <c r="C71" s="3"/>
      <c r="D71" s="3"/>
      <c r="E71" s="3"/>
      <c r="F71" s="90"/>
      <c r="G71" s="3"/>
      <c r="H71" s="3"/>
      <c r="I71" s="3"/>
      <c r="J71" s="90"/>
      <c r="K71" s="90"/>
      <c r="L71" s="3"/>
      <c r="M71" s="224"/>
      <c r="N71" s="3"/>
      <c r="O71" s="3"/>
      <c r="P71" s="3"/>
      <c r="Q71" s="3"/>
      <c r="R71" s="3"/>
      <c r="S71" s="3"/>
      <c r="T71" s="3"/>
      <c r="U71" s="265" t="s">
        <v>110</v>
      </c>
      <c r="V71" s="265"/>
      <c r="W71" s="265"/>
      <c r="X71" s="265"/>
      <c r="Y71" s="221">
        <v>63.689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143"/>
      <c r="K72" s="143"/>
      <c r="L72" s="3"/>
      <c r="M72" s="224"/>
      <c r="N72" s="3"/>
      <c r="O72" s="3"/>
      <c r="P72" s="3"/>
      <c r="Q72" s="48"/>
      <c r="R72" s="3"/>
      <c r="S72" s="3"/>
      <c r="T72" s="3"/>
      <c r="U72" s="265" t="s">
        <v>109</v>
      </c>
      <c r="V72" s="265"/>
      <c r="W72" s="265"/>
      <c r="X72" s="265"/>
      <c r="Y72" s="221">
        <f>SUM(Y73:Y76)</f>
        <v>1002.354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3"/>
      <c r="D73" s="3"/>
      <c r="E73" s="3"/>
      <c r="F73" s="48"/>
      <c r="G73" s="48"/>
      <c r="H73" s="48"/>
      <c r="I73" s="49"/>
      <c r="J73" s="212"/>
      <c r="K73" s="212"/>
      <c r="L73" s="3"/>
      <c r="M73" s="224"/>
      <c r="N73" s="3"/>
      <c r="O73" s="3"/>
      <c r="P73" s="3"/>
      <c r="Q73" s="48"/>
      <c r="R73" s="3"/>
      <c r="S73" s="3"/>
      <c r="T73" s="3"/>
      <c r="U73" s="301" t="s">
        <v>114</v>
      </c>
      <c r="V73" s="301"/>
      <c r="W73" s="301"/>
      <c r="X73" s="301"/>
      <c r="Y73" s="221">
        <v>400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3"/>
      <c r="D74" s="3"/>
      <c r="E74" s="3"/>
      <c r="F74" s="48"/>
      <c r="G74" s="48"/>
      <c r="H74" s="48"/>
      <c r="I74" s="49"/>
      <c r="J74" s="212"/>
      <c r="K74" s="212"/>
      <c r="L74" s="3"/>
      <c r="M74" s="224"/>
      <c r="N74" s="3"/>
      <c r="O74" s="3"/>
      <c r="P74" s="3"/>
      <c r="Q74" s="48"/>
      <c r="R74" s="3"/>
      <c r="S74" s="3"/>
      <c r="T74" s="3"/>
      <c r="U74" s="301" t="s">
        <v>111</v>
      </c>
      <c r="V74" s="301"/>
      <c r="W74" s="301"/>
      <c r="X74" s="301"/>
      <c r="Y74" s="221">
        <v>150</v>
      </c>
      <c r="Z74" s="3"/>
      <c r="AA74" s="3"/>
      <c r="AB74" s="3"/>
      <c r="AC74" s="3"/>
      <c r="AD74" s="2"/>
    </row>
    <row r="75" spans="1:30" x14ac:dyDescent="0.25">
      <c r="A75" s="4"/>
      <c r="B75" s="46"/>
      <c r="C75" s="3"/>
      <c r="D75" s="3"/>
      <c r="E75" s="3"/>
      <c r="F75" s="48"/>
      <c r="G75" s="48"/>
      <c r="H75" s="48"/>
      <c r="I75" s="49"/>
      <c r="J75" s="212"/>
      <c r="K75" s="212"/>
      <c r="L75" s="3"/>
      <c r="M75" s="224"/>
      <c r="N75" s="3"/>
      <c r="O75" s="3"/>
      <c r="P75" s="3"/>
      <c r="Q75" s="48"/>
      <c r="R75" s="3"/>
      <c r="S75" s="3"/>
      <c r="T75" s="3"/>
      <c r="U75" s="301" t="s">
        <v>112</v>
      </c>
      <c r="V75" s="301"/>
      <c r="W75" s="301"/>
      <c r="X75" s="301"/>
      <c r="Y75" s="221">
        <v>100</v>
      </c>
      <c r="Z75" s="3"/>
      <c r="AA75" s="3"/>
      <c r="AB75" s="3"/>
      <c r="AC75" s="3"/>
      <c r="AD75" s="2"/>
    </row>
    <row r="76" spans="1:30" x14ac:dyDescent="0.25">
      <c r="A76" s="4"/>
      <c r="B76" s="46"/>
      <c r="C76" s="3"/>
      <c r="D76" s="3"/>
      <c r="E76" s="3"/>
      <c r="F76" s="48"/>
      <c r="G76" s="48"/>
      <c r="H76" s="48"/>
      <c r="I76" s="49"/>
      <c r="J76" s="212"/>
      <c r="K76" s="212"/>
      <c r="L76" s="3"/>
      <c r="M76" s="224"/>
      <c r="N76" s="3"/>
      <c r="O76" s="3"/>
      <c r="P76" s="3"/>
      <c r="Q76" s="48"/>
      <c r="R76" s="3"/>
      <c r="S76" s="3"/>
      <c r="T76" s="3"/>
      <c r="U76" s="301" t="s">
        <v>113</v>
      </c>
      <c r="V76" s="301"/>
      <c r="W76" s="301"/>
      <c r="X76" s="301"/>
      <c r="Y76" s="221">
        <v>352.35399999999998</v>
      </c>
      <c r="Z76" s="3"/>
      <c r="AA76" s="3"/>
      <c r="AB76" s="3"/>
      <c r="AC76" s="3"/>
      <c r="AD76" s="2"/>
    </row>
    <row r="77" spans="1:30" x14ac:dyDescent="0.25">
      <c r="A77" s="4"/>
      <c r="B77" s="46"/>
      <c r="C77" s="215"/>
      <c r="D77" s="48"/>
      <c r="E77" s="48"/>
      <c r="F77" s="48"/>
      <c r="G77" s="48"/>
      <c r="H77" s="48"/>
      <c r="I77" s="49"/>
      <c r="J77" s="48"/>
      <c r="K77" s="48"/>
      <c r="L77" s="3"/>
      <c r="M77" s="224"/>
      <c r="N77" s="3"/>
      <c r="O77" s="3"/>
      <c r="P77" s="3"/>
      <c r="Q77" s="216"/>
      <c r="R77" s="3"/>
      <c r="S77" s="3"/>
      <c r="T77" s="3"/>
      <c r="U77" s="49"/>
      <c r="V77" s="49"/>
      <c r="W77" s="49"/>
      <c r="X77" s="48"/>
      <c r="Y77" s="89">
        <f>SUM(Y68:Y72)</f>
        <v>9785.7389999999996</v>
      </c>
      <c r="Z77" s="3"/>
      <c r="AA77" s="3"/>
      <c r="AB77" s="3"/>
      <c r="AC77" s="3"/>
      <c r="AD77" s="2"/>
    </row>
    <row r="78" spans="1:30" x14ac:dyDescent="0.25">
      <c r="A78" s="4"/>
      <c r="B78" s="46"/>
      <c r="C78" s="47"/>
      <c r="D78" s="48"/>
      <c r="E78" s="48"/>
      <c r="F78" s="48"/>
      <c r="G78" s="48"/>
      <c r="H78" s="48"/>
      <c r="I78" s="49"/>
      <c r="J78" s="48"/>
      <c r="K78" s="48"/>
      <c r="L78" s="48"/>
      <c r="M78" s="48"/>
      <c r="N78" s="48"/>
      <c r="O78" s="49"/>
      <c r="P78" s="48"/>
      <c r="Q78" s="48"/>
      <c r="R78" s="48"/>
      <c r="S78" s="49"/>
      <c r="T78" s="49"/>
      <c r="U78" s="49"/>
      <c r="V78" s="48"/>
      <c r="W78" s="48"/>
      <c r="X78" s="48"/>
      <c r="Y78" s="3"/>
      <c r="Z78" s="3"/>
      <c r="AA78" s="3"/>
      <c r="AB78" s="3"/>
      <c r="AC78" s="3"/>
      <c r="AD78" s="3"/>
    </row>
    <row r="79" spans="1:30" x14ac:dyDescent="0.25">
      <c r="A79" s="4"/>
      <c r="B79" s="100" t="s">
        <v>88</v>
      </c>
      <c r="C79" s="99"/>
      <c r="D79" s="297"/>
      <c r="E79" s="297"/>
      <c r="F79" s="297"/>
      <c r="G79" s="297"/>
      <c r="H79" s="297"/>
      <c r="I79" s="297"/>
      <c r="J79" s="297"/>
      <c r="K79" s="297"/>
      <c r="L79" s="297"/>
      <c r="M79" s="297"/>
      <c r="N79" s="297"/>
      <c r="O79" s="297"/>
      <c r="P79" s="297"/>
      <c r="Q79" s="297"/>
      <c r="R79" s="297"/>
      <c r="S79" s="297"/>
      <c r="T79" s="297"/>
      <c r="U79" s="297"/>
      <c r="V79" s="148"/>
      <c r="W79" s="148"/>
      <c r="X79" s="148"/>
      <c r="Y79" s="148"/>
      <c r="Z79" s="148"/>
      <c r="AA79" s="148"/>
      <c r="AB79" s="149"/>
      <c r="AC79" s="3"/>
      <c r="AD79" s="3"/>
    </row>
    <row r="80" spans="1:30" x14ac:dyDescent="0.25">
      <c r="A80" s="4"/>
      <c r="B80" s="120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2"/>
      <c r="AC80" s="3"/>
      <c r="AD80" s="3"/>
    </row>
    <row r="81" spans="1:30" x14ac:dyDescent="0.25">
      <c r="A81" s="4"/>
      <c r="B81" s="272" t="s">
        <v>133</v>
      </c>
      <c r="C81" s="270"/>
      <c r="D81" s="270"/>
      <c r="E81" s="270"/>
      <c r="F81" s="270"/>
      <c r="G81" s="270"/>
      <c r="H81" s="270"/>
      <c r="I81" s="270"/>
      <c r="J81" s="270"/>
      <c r="K81" s="270"/>
      <c r="L81" s="270"/>
      <c r="M81" s="270"/>
      <c r="N81" s="270"/>
      <c r="O81" s="270"/>
      <c r="P81" s="270"/>
      <c r="Q81" s="270"/>
      <c r="R81" s="270"/>
      <c r="S81" s="270"/>
      <c r="T81" s="270"/>
      <c r="U81" s="270"/>
      <c r="V81" s="121"/>
      <c r="W81" s="121"/>
      <c r="X81" s="121"/>
      <c r="Y81" s="121"/>
      <c r="Z81" s="121"/>
      <c r="AA81" s="121"/>
      <c r="AB81" s="122"/>
      <c r="AC81" s="3"/>
      <c r="AD81" s="3"/>
    </row>
    <row r="82" spans="1:30" hidden="1" x14ac:dyDescent="0.25">
      <c r="A82" s="4"/>
      <c r="B82" s="272"/>
      <c r="C82" s="270"/>
      <c r="D82" s="270"/>
      <c r="E82" s="270"/>
      <c r="F82" s="270"/>
      <c r="G82" s="270"/>
      <c r="H82" s="270"/>
      <c r="I82" s="270"/>
      <c r="J82" s="270"/>
      <c r="K82" s="270"/>
      <c r="L82" s="270"/>
      <c r="M82" s="270"/>
      <c r="N82" s="270"/>
      <c r="O82" s="270"/>
      <c r="P82" s="270"/>
      <c r="Q82" s="270"/>
      <c r="R82" s="270"/>
      <c r="S82" s="270"/>
      <c r="T82" s="270"/>
      <c r="U82" s="270"/>
      <c r="V82" s="121"/>
      <c r="W82" s="121"/>
      <c r="X82" s="121"/>
      <c r="Y82" s="121"/>
      <c r="Z82" s="121"/>
      <c r="AA82" s="121"/>
      <c r="AB82" s="122"/>
      <c r="AC82" s="3"/>
      <c r="AD82" s="3"/>
    </row>
    <row r="83" spans="1:30" hidden="1" x14ac:dyDescent="0.25">
      <c r="A83" s="4"/>
      <c r="B83" s="272"/>
      <c r="C83" s="270"/>
      <c r="D83" s="270"/>
      <c r="E83" s="270"/>
      <c r="F83" s="270"/>
      <c r="G83" s="270"/>
      <c r="H83" s="270"/>
      <c r="I83" s="270"/>
      <c r="J83" s="270"/>
      <c r="K83" s="270"/>
      <c r="L83" s="270"/>
      <c r="M83" s="270"/>
      <c r="N83" s="270"/>
      <c r="O83" s="270"/>
      <c r="P83" s="270"/>
      <c r="Q83" s="270"/>
      <c r="R83" s="270"/>
      <c r="S83" s="270"/>
      <c r="T83" s="270"/>
      <c r="U83" s="270"/>
      <c r="V83" s="121"/>
      <c r="W83" s="121"/>
      <c r="X83" s="121"/>
      <c r="Y83" s="121"/>
      <c r="Z83" s="121"/>
      <c r="AA83" s="121"/>
      <c r="AB83" s="122"/>
      <c r="AC83" s="3"/>
      <c r="AD83" s="3"/>
    </row>
    <row r="84" spans="1:30" hidden="1" x14ac:dyDescent="0.25">
      <c r="A84" s="4"/>
      <c r="B84" s="153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21"/>
      <c r="W84" s="121"/>
      <c r="X84" s="121"/>
      <c r="Y84" s="121"/>
      <c r="Z84" s="121"/>
      <c r="AA84" s="121"/>
      <c r="AB84" s="122"/>
      <c r="AC84" s="3"/>
      <c r="AD84" s="3"/>
    </row>
    <row r="85" spans="1:30" hidden="1" x14ac:dyDescent="0.25">
      <c r="A85" s="4"/>
      <c r="B85" s="153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21"/>
      <c r="W85" s="121"/>
      <c r="X85" s="121"/>
      <c r="Y85" s="121"/>
      <c r="Z85" s="121"/>
      <c r="AA85" s="121"/>
      <c r="AB85" s="122"/>
      <c r="AC85" s="3"/>
      <c r="AD85" s="3"/>
    </row>
    <row r="86" spans="1:30" x14ac:dyDescent="0.25">
      <c r="A86" s="4"/>
      <c r="B86" s="153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21"/>
      <c r="W86" s="121"/>
      <c r="X86" s="121"/>
      <c r="Y86" s="121"/>
      <c r="Z86" s="121"/>
      <c r="AA86" s="121"/>
      <c r="AB86" s="122"/>
      <c r="AC86" s="3"/>
      <c r="AD86" s="3"/>
    </row>
    <row r="87" spans="1:30" hidden="1" x14ac:dyDescent="0.25">
      <c r="A87" s="4"/>
      <c r="B87" s="153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21"/>
      <c r="W87" s="121"/>
      <c r="X87" s="121"/>
      <c r="Y87" s="121"/>
      <c r="Z87" s="121"/>
      <c r="AA87" s="121"/>
      <c r="AB87" s="122"/>
      <c r="AC87" s="3"/>
      <c r="AD87" s="3"/>
    </row>
    <row r="88" spans="1:30" hidden="1" x14ac:dyDescent="0.25">
      <c r="A88" s="4"/>
      <c r="B88" s="153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21"/>
      <c r="W88" s="121"/>
      <c r="X88" s="121"/>
      <c r="Y88" s="121"/>
      <c r="Z88" s="121"/>
      <c r="AA88" s="121"/>
      <c r="AB88" s="122"/>
      <c r="AC88" s="3"/>
      <c r="AD88" s="3"/>
    </row>
    <row r="89" spans="1:30" hidden="1" x14ac:dyDescent="0.25">
      <c r="A89" s="4"/>
      <c r="B89" s="153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21"/>
      <c r="W89" s="121"/>
      <c r="X89" s="121"/>
      <c r="Y89" s="121"/>
      <c r="Z89" s="121"/>
      <c r="AA89" s="121"/>
      <c r="AB89" s="122"/>
      <c r="AC89" s="3"/>
      <c r="AD89" s="3"/>
    </row>
    <row r="90" spans="1:30" hidden="1" x14ac:dyDescent="0.25">
      <c r="A90" s="4"/>
      <c r="B90" s="153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21"/>
      <c r="W90" s="121"/>
      <c r="X90" s="121"/>
      <c r="Y90" s="121"/>
      <c r="Z90" s="121"/>
      <c r="AA90" s="121"/>
      <c r="AB90" s="122"/>
      <c r="AC90" s="3"/>
      <c r="AD90" s="3"/>
    </row>
    <row r="91" spans="1:30" hidden="1" x14ac:dyDescent="0.25">
      <c r="A91" s="4"/>
      <c r="B91" s="153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21"/>
      <c r="W91" s="121"/>
      <c r="X91" s="121"/>
      <c r="Y91" s="121"/>
      <c r="Z91" s="121"/>
      <c r="AA91" s="121"/>
      <c r="AB91" s="122"/>
      <c r="AC91" s="3"/>
      <c r="AD91" s="3"/>
    </row>
    <row r="92" spans="1:30" hidden="1" x14ac:dyDescent="0.25">
      <c r="A92" s="4"/>
      <c r="B92" s="153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21"/>
      <c r="W92" s="121"/>
      <c r="X92" s="121"/>
      <c r="Y92" s="121"/>
      <c r="Z92" s="121"/>
      <c r="AA92" s="121"/>
      <c r="AB92" s="122"/>
      <c r="AC92" s="3"/>
      <c r="AD92" s="3"/>
    </row>
    <row r="93" spans="1:30" hidden="1" x14ac:dyDescent="0.25">
      <c r="A93" s="4"/>
      <c r="B93" s="153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21"/>
      <c r="W93" s="121"/>
      <c r="X93" s="121"/>
      <c r="Y93" s="121"/>
      <c r="Z93" s="121"/>
      <c r="AA93" s="121"/>
      <c r="AB93" s="122"/>
      <c r="AC93" s="3"/>
      <c r="AD93" s="3"/>
    </row>
    <row r="94" spans="1:30" hidden="1" x14ac:dyDescent="0.25">
      <c r="A94" s="4"/>
      <c r="B94" s="153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21"/>
      <c r="W94" s="121"/>
      <c r="X94" s="121"/>
      <c r="Y94" s="121"/>
      <c r="Z94" s="121"/>
      <c r="AA94" s="121"/>
      <c r="AB94" s="122"/>
      <c r="AC94" s="3"/>
      <c r="AD94" s="3"/>
    </row>
    <row r="95" spans="1:30" hidden="1" x14ac:dyDescent="0.25">
      <c r="A95" s="4"/>
      <c r="B95" s="153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21"/>
      <c r="W95" s="121"/>
      <c r="X95" s="121"/>
      <c r="Y95" s="121"/>
      <c r="Z95" s="121"/>
      <c r="AA95" s="121"/>
      <c r="AB95" s="122"/>
      <c r="AC95" s="3"/>
      <c r="AD95" s="3"/>
    </row>
    <row r="96" spans="1:30" hidden="1" x14ac:dyDescent="0.25">
      <c r="A96" s="4"/>
      <c r="B96" s="131"/>
      <c r="C96" s="132"/>
      <c r="D96" s="133"/>
      <c r="E96" s="133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50"/>
      <c r="W96" s="150"/>
      <c r="X96" s="150"/>
      <c r="Y96" s="150"/>
      <c r="Z96" s="150"/>
      <c r="AA96" s="150"/>
      <c r="AB96" s="151"/>
      <c r="AC96" s="3"/>
      <c r="AD96" s="3"/>
    </row>
    <row r="97" spans="1:30" x14ac:dyDescent="0.25">
      <c r="A97" s="87"/>
      <c r="B97" s="135"/>
      <c r="C97" s="134"/>
      <c r="D97" s="135"/>
      <c r="E97" s="135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87"/>
      <c r="B98" s="135"/>
      <c r="C98" s="134"/>
      <c r="D98" s="135"/>
      <c r="E98" s="135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4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5">
      <c r="A100" s="4"/>
      <c r="B100" s="52" t="s">
        <v>77</v>
      </c>
      <c r="C100" s="119">
        <v>45922</v>
      </c>
      <c r="D100" s="52" t="s">
        <v>74</v>
      </c>
      <c r="E100" s="270" t="s">
        <v>128</v>
      </c>
      <c r="F100" s="270"/>
      <c r="G100" s="270"/>
      <c r="H100" s="52"/>
      <c r="I100" s="52" t="s">
        <v>75</v>
      </c>
      <c r="J100" s="271" t="s">
        <v>129</v>
      </c>
      <c r="K100" s="271"/>
      <c r="L100" s="271"/>
      <c r="M100" s="271"/>
      <c r="N100" s="52"/>
      <c r="O100" s="52"/>
      <c r="P100" s="52"/>
      <c r="Q100" s="52"/>
      <c r="R100" s="52"/>
      <c r="S100" s="52"/>
      <c r="T100" s="52"/>
      <c r="U100" s="52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ht="7.5" customHeight="1" x14ac:dyDescent="0.25">
      <c r="A101" s="4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x14ac:dyDescent="0.25">
      <c r="A102" s="4"/>
      <c r="B102" s="52"/>
      <c r="C102" s="52"/>
      <c r="D102" s="52" t="s">
        <v>76</v>
      </c>
      <c r="E102" s="52"/>
      <c r="F102" s="52"/>
      <c r="G102" s="52"/>
      <c r="H102" s="52"/>
      <c r="I102" s="52" t="s">
        <v>76</v>
      </c>
      <c r="J102" s="53"/>
      <c r="K102" s="53"/>
      <c r="L102" s="53"/>
      <c r="M102" s="53"/>
      <c r="N102" s="52"/>
      <c r="O102" s="52"/>
      <c r="P102" s="52"/>
      <c r="Q102" s="52"/>
      <c r="R102" s="52"/>
      <c r="S102" s="52"/>
      <c r="T102" s="52"/>
      <c r="U102" s="52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x14ac:dyDescent="0.25">
      <c r="A103" s="4"/>
      <c r="B103" s="52"/>
      <c r="C103" s="52"/>
      <c r="D103" s="52"/>
      <c r="E103" s="52"/>
      <c r="F103" s="52"/>
      <c r="G103" s="52"/>
      <c r="H103" s="52"/>
      <c r="I103" s="52"/>
      <c r="J103" s="53"/>
      <c r="K103" s="53"/>
      <c r="L103" s="53"/>
      <c r="M103" s="53"/>
      <c r="N103" s="52"/>
      <c r="O103" s="52"/>
      <c r="P103" s="52"/>
      <c r="Q103" s="52"/>
      <c r="R103" s="52"/>
      <c r="S103" s="52"/>
      <c r="T103" s="52"/>
      <c r="U103" s="52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x14ac:dyDescent="0.25">
      <c r="A104" s="4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hidden="1" x14ac:dyDescent="0.25">
      <c r="A105" s="4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hidden="1" x14ac:dyDescent="0.25">
      <c r="AC106" s="2"/>
      <c r="AD106" s="2"/>
    </row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t="15" hidden="1" customHeight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t="15" hidden="1" customHeight="1" x14ac:dyDescent="0.25"/>
    <row r="137" ht="15" hidden="1" customHeight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</sheetData>
  <mergeCells count="82">
    <mergeCell ref="V63:X63"/>
    <mergeCell ref="V65:X65"/>
    <mergeCell ref="V64:X64"/>
    <mergeCell ref="U72:X72"/>
    <mergeCell ref="U73:X73"/>
    <mergeCell ref="U74:X74"/>
    <mergeCell ref="U75:X75"/>
    <mergeCell ref="U76:X76"/>
    <mergeCell ref="U67:X67"/>
    <mergeCell ref="U68:X68"/>
    <mergeCell ref="U69:X69"/>
    <mergeCell ref="U70:X70"/>
    <mergeCell ref="U71:X71"/>
    <mergeCell ref="B82:U82"/>
    <mergeCell ref="B81:U81"/>
    <mergeCell ref="D79:U79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E100:G100"/>
    <mergeCell ref="J100:M100"/>
    <mergeCell ref="B83:U83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U27:U28"/>
    <mergeCell ref="D62:E62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9:X59"/>
    <mergeCell ref="V60:X60"/>
    <mergeCell ref="V58:X58"/>
    <mergeCell ref="V62:X62"/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51181102362204722" right="0.11811023622047245" top="0.39370078740157483" bottom="0.19685039370078741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2025-09-23T04:58:45Z</cp:lastPrinted>
  <dcterms:created xsi:type="dcterms:W3CDTF">2017-02-23T12:10:09Z</dcterms:created>
  <dcterms:modified xsi:type="dcterms:W3CDTF">2025-10-03T09:28:25Z</dcterms:modified>
</cp:coreProperties>
</file>